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flvelar-my.sharepoint.com/personal/helgi_aflvelar_is/Documents/Desktop/"/>
    </mc:Choice>
  </mc:AlternateContent>
  <xr:revisionPtr revIDLastSave="1" documentId="8_{0D064BC6-0681-42DD-87CF-908E31D5D5DA}" xr6:coauthVersionLast="47" xr6:coauthVersionMax="47" xr10:uidLastSave="{90D0B9CD-B426-476B-A275-BA9C3B1A903F}"/>
  <bookViews>
    <workbookView xWindow="28680" yWindow="-120" windowWidth="51840" windowHeight="21120" xr2:uid="{00000000-000D-0000-FFFF-FFFF00000000}"/>
  </bookViews>
  <sheets>
    <sheet name="Aðalstj. - Fjárhagsáætlun 2026" sheetId="1" r:id="rId1"/>
    <sheet name="Rekstraráætlun 2026" sheetId="2" r:id="rId2"/>
    <sheet name="Sheet2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C28" i="2"/>
  <c r="C29" i="2"/>
  <c r="C30" i="2"/>
  <c r="C31" i="2"/>
  <c r="C27" i="2"/>
  <c r="C14" i="2"/>
  <c r="C15" i="2"/>
  <c r="C16" i="2"/>
  <c r="C17" i="2"/>
  <c r="C20" i="2"/>
  <c r="C21" i="2"/>
  <c r="C7" i="2"/>
  <c r="C8" i="2"/>
  <c r="C201" i="1"/>
  <c r="C200" i="1"/>
  <c r="C94" i="1"/>
  <c r="E28" i="2"/>
  <c r="E29" i="2"/>
  <c r="E30" i="2"/>
  <c r="E31" i="2"/>
  <c r="E27" i="2"/>
  <c r="E13" i="2"/>
  <c r="E14" i="2"/>
  <c r="E15" i="2"/>
  <c r="E16" i="2"/>
  <c r="E17" i="2"/>
  <c r="E18" i="2"/>
  <c r="E19" i="2"/>
  <c r="E20" i="2"/>
  <c r="E21" i="2"/>
  <c r="E12" i="2"/>
  <c r="E6" i="2"/>
  <c r="E7" i="2"/>
  <c r="E8" i="2"/>
  <c r="E5" i="2"/>
  <c r="G14" i="2"/>
  <c r="G15" i="2"/>
  <c r="G16" i="2"/>
  <c r="G17" i="2"/>
  <c r="G18" i="2"/>
  <c r="G19" i="2"/>
  <c r="G20" i="2"/>
  <c r="G21" i="2"/>
  <c r="G13" i="2"/>
  <c r="G8" i="2" l="1"/>
  <c r="G7" i="2"/>
  <c r="G6" i="2"/>
  <c r="G5" i="2"/>
  <c r="C32" i="1"/>
  <c r="C21" i="1"/>
  <c r="C20" i="1"/>
  <c r="C16" i="1"/>
  <c r="C15" i="1"/>
  <c r="C14" i="1"/>
  <c r="C8" i="1"/>
  <c r="C7" i="1"/>
  <c r="C235" i="1"/>
  <c r="C234" i="1"/>
  <c r="C233" i="1"/>
  <c r="C232" i="1"/>
  <c r="C231" i="1"/>
  <c r="C227" i="1"/>
  <c r="C219" i="1"/>
  <c r="C215" i="1"/>
  <c r="C19" i="1" s="1"/>
  <c r="C19" i="2" s="1"/>
  <c r="C194" i="1"/>
  <c r="C18" i="1" s="1"/>
  <c r="C18" i="2" s="1"/>
  <c r="C171" i="1"/>
  <c r="C165" i="1"/>
  <c r="C160" i="1"/>
  <c r="C155" i="1"/>
  <c r="C154" i="1"/>
  <c r="C153" i="1"/>
  <c r="C151" i="1"/>
  <c r="C150" i="1"/>
  <c r="C149" i="1"/>
  <c r="C148" i="1"/>
  <c r="C146" i="1"/>
  <c r="C145" i="1"/>
  <c r="C142" i="1"/>
  <c r="C141" i="1"/>
  <c r="C140" i="1"/>
  <c r="C135" i="1"/>
  <c r="C12" i="1" s="1"/>
  <c r="C12" i="2" s="1"/>
  <c r="C125" i="1"/>
  <c r="C113" i="1"/>
  <c r="C109" i="1"/>
  <c r="C6" i="1" s="1"/>
  <c r="C6" i="2" s="1"/>
  <c r="D104" i="1"/>
  <c r="C99" i="1"/>
  <c r="C71" i="1"/>
  <c r="C105" i="1" s="1"/>
  <c r="C5" i="1" s="1"/>
  <c r="C5" i="2" s="1"/>
  <c r="E259" i="1"/>
  <c r="E253" i="1"/>
  <c r="E235" i="1"/>
  <c r="E227" i="1"/>
  <c r="E219" i="1"/>
  <c r="E215" i="1"/>
  <c r="E194" i="1"/>
  <c r="E171" i="1"/>
  <c r="E165" i="1"/>
  <c r="E160" i="1"/>
  <c r="E156" i="1"/>
  <c r="E135" i="1"/>
  <c r="E125" i="1"/>
  <c r="E113" i="1"/>
  <c r="E109" i="1"/>
  <c r="E104" i="1"/>
  <c r="E99" i="1"/>
  <c r="E94" i="1"/>
  <c r="E71" i="1"/>
  <c r="E105" i="1" s="1"/>
  <c r="E56" i="1"/>
  <c r="E62" i="1" s="1"/>
  <c r="E46" i="1"/>
  <c r="E40" i="1"/>
  <c r="E29" i="1"/>
  <c r="E32" i="1" s="1"/>
  <c r="E22" i="1"/>
  <c r="E9" i="1"/>
  <c r="G155" i="1"/>
  <c r="G201" i="1"/>
  <c r="G200" i="1"/>
  <c r="G199" i="1"/>
  <c r="G153" i="1"/>
  <c r="G151" i="1"/>
  <c r="G150" i="1"/>
  <c r="G148" i="1"/>
  <c r="G146" i="1"/>
  <c r="G142" i="1"/>
  <c r="G141" i="1"/>
  <c r="G140" i="1"/>
  <c r="G139" i="1"/>
  <c r="G138" i="1"/>
  <c r="G32" i="2"/>
  <c r="E32" i="2"/>
  <c r="I31" i="2"/>
  <c r="J31" i="2" s="1"/>
  <c r="I30" i="2"/>
  <c r="J30" i="2" s="1"/>
  <c r="I29" i="2"/>
  <c r="J29" i="2" s="1"/>
  <c r="I28" i="2"/>
  <c r="J28" i="2" s="1"/>
  <c r="I27" i="2"/>
  <c r="J27" i="2" s="1"/>
  <c r="G259" i="1"/>
  <c r="M249" i="1"/>
  <c r="M250" i="1"/>
  <c r="M238" i="1"/>
  <c r="K160" i="1"/>
  <c r="I160" i="1"/>
  <c r="G160" i="1"/>
  <c r="G14" i="1" s="1"/>
  <c r="T257" i="1"/>
  <c r="T256" i="1"/>
  <c r="T69" i="1"/>
  <c r="T70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5" i="1"/>
  <c r="T96" i="1"/>
  <c r="T97" i="1"/>
  <c r="T98" i="1"/>
  <c r="T100" i="1"/>
  <c r="T101" i="1"/>
  <c r="T102" i="1"/>
  <c r="T103" i="1"/>
  <c r="T106" i="1"/>
  <c r="T107" i="1"/>
  <c r="T108" i="1"/>
  <c r="T110" i="1"/>
  <c r="T111" i="1"/>
  <c r="T112" i="1"/>
  <c r="T114" i="1"/>
  <c r="T115" i="1"/>
  <c r="T116" i="1"/>
  <c r="T117" i="1"/>
  <c r="T118" i="1"/>
  <c r="T119" i="1"/>
  <c r="T120" i="1"/>
  <c r="T121" i="1"/>
  <c r="T122" i="1"/>
  <c r="T124" i="1"/>
  <c r="T126" i="1"/>
  <c r="T127" i="1"/>
  <c r="T128" i="1"/>
  <c r="T129" i="1"/>
  <c r="T130" i="1"/>
  <c r="T131" i="1"/>
  <c r="T132" i="1"/>
  <c r="T133" i="1"/>
  <c r="T134" i="1"/>
  <c r="T136" i="1"/>
  <c r="T137" i="1"/>
  <c r="T138" i="1"/>
  <c r="T139" i="1"/>
  <c r="T141" i="1"/>
  <c r="T143" i="1"/>
  <c r="T144" i="1"/>
  <c r="T145" i="1"/>
  <c r="T152" i="1"/>
  <c r="T155" i="1"/>
  <c r="T157" i="1"/>
  <c r="T158" i="1"/>
  <c r="T159" i="1"/>
  <c r="T160" i="1"/>
  <c r="T161" i="1"/>
  <c r="T162" i="1"/>
  <c r="T163" i="1"/>
  <c r="T164" i="1"/>
  <c r="T166" i="1"/>
  <c r="T167" i="1"/>
  <c r="T168" i="1"/>
  <c r="T169" i="1"/>
  <c r="T170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6" i="1"/>
  <c r="T217" i="1"/>
  <c r="T218" i="1"/>
  <c r="T220" i="1"/>
  <c r="T221" i="1"/>
  <c r="T222" i="1"/>
  <c r="T223" i="1"/>
  <c r="T224" i="1"/>
  <c r="T225" i="1"/>
  <c r="T226" i="1"/>
  <c r="T228" i="1"/>
  <c r="T229" i="1"/>
  <c r="T230" i="1"/>
  <c r="T231" i="1"/>
  <c r="T232" i="1"/>
  <c r="T233" i="1"/>
  <c r="T234" i="1"/>
  <c r="T68" i="1"/>
  <c r="T238" i="1"/>
  <c r="M69" i="1"/>
  <c r="M70" i="1"/>
  <c r="M74" i="1"/>
  <c r="N74" i="1" s="1"/>
  <c r="M75" i="1"/>
  <c r="N75" i="1" s="1"/>
  <c r="M76" i="1"/>
  <c r="N76" i="1" s="1"/>
  <c r="M77" i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5" i="1"/>
  <c r="N85" i="1" s="1"/>
  <c r="M86" i="1"/>
  <c r="N86" i="1" s="1"/>
  <c r="M87" i="1"/>
  <c r="N87" i="1" s="1"/>
  <c r="M88" i="1"/>
  <c r="N88" i="1" s="1"/>
  <c r="M89" i="1"/>
  <c r="M90" i="1"/>
  <c r="M91" i="1"/>
  <c r="M92" i="1"/>
  <c r="N92" i="1" s="1"/>
  <c r="M93" i="1"/>
  <c r="M97" i="1"/>
  <c r="N97" i="1" s="1"/>
  <c r="M98" i="1"/>
  <c r="M102" i="1"/>
  <c r="N102" i="1" s="1"/>
  <c r="M103" i="1"/>
  <c r="M108" i="1"/>
  <c r="N108" i="1" s="1"/>
  <c r="M112" i="1"/>
  <c r="M116" i="1"/>
  <c r="M117" i="1"/>
  <c r="M118" i="1"/>
  <c r="M119" i="1"/>
  <c r="M120" i="1"/>
  <c r="M121" i="1"/>
  <c r="M122" i="1"/>
  <c r="M123" i="1"/>
  <c r="M124" i="1"/>
  <c r="M128" i="1"/>
  <c r="N128" i="1" s="1"/>
  <c r="M130" i="1"/>
  <c r="M131" i="1"/>
  <c r="N131" i="1" s="1"/>
  <c r="M132" i="1"/>
  <c r="N132" i="1" s="1"/>
  <c r="M133" i="1"/>
  <c r="N133" i="1" s="1"/>
  <c r="M134" i="1"/>
  <c r="N134" i="1" s="1"/>
  <c r="M139" i="1"/>
  <c r="N139" i="1" s="1"/>
  <c r="M140" i="1"/>
  <c r="N140" i="1" s="1"/>
  <c r="M141" i="1"/>
  <c r="M142" i="1"/>
  <c r="N142" i="1" s="1"/>
  <c r="M143" i="1"/>
  <c r="M144" i="1"/>
  <c r="M145" i="1"/>
  <c r="N145" i="1" s="1"/>
  <c r="M146" i="1"/>
  <c r="N146" i="1" s="1"/>
  <c r="M147" i="1"/>
  <c r="N147" i="1" s="1"/>
  <c r="M148" i="1"/>
  <c r="N148" i="1" s="1"/>
  <c r="M150" i="1"/>
  <c r="N150" i="1" s="1"/>
  <c r="M151" i="1"/>
  <c r="N151" i="1" s="1"/>
  <c r="M152" i="1"/>
  <c r="N152" i="1" s="1"/>
  <c r="M153" i="1"/>
  <c r="N153" i="1" s="1"/>
  <c r="M155" i="1"/>
  <c r="M159" i="1"/>
  <c r="N159" i="1" s="1"/>
  <c r="M163" i="1"/>
  <c r="N163" i="1" s="1"/>
  <c r="M164" i="1"/>
  <c r="M168" i="1"/>
  <c r="N168" i="1" s="1"/>
  <c r="M169" i="1"/>
  <c r="M170" i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M183" i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M191" i="1"/>
  <c r="M192" i="1"/>
  <c r="N192" i="1" s="1"/>
  <c r="M193" i="1"/>
  <c r="N193" i="1" s="1"/>
  <c r="M197" i="1"/>
  <c r="N197" i="1" s="1"/>
  <c r="M198" i="1"/>
  <c r="M199" i="1"/>
  <c r="N199" i="1" s="1"/>
  <c r="M200" i="1"/>
  <c r="M201" i="1"/>
  <c r="M202" i="1"/>
  <c r="M203" i="1"/>
  <c r="M204" i="1"/>
  <c r="N204" i="1" s="1"/>
  <c r="M205" i="1"/>
  <c r="N205" i="1" s="1"/>
  <c r="M206" i="1"/>
  <c r="N206" i="1" s="1"/>
  <c r="M207" i="1"/>
  <c r="N207" i="1" s="1"/>
  <c r="M208" i="1"/>
  <c r="M209" i="1"/>
  <c r="M210" i="1"/>
  <c r="M211" i="1"/>
  <c r="M212" i="1"/>
  <c r="M213" i="1"/>
  <c r="M214" i="1"/>
  <c r="M218" i="1"/>
  <c r="N218" i="1" s="1"/>
  <c r="M222" i="1"/>
  <c r="M223" i="1"/>
  <c r="M224" i="1"/>
  <c r="M225" i="1"/>
  <c r="M226" i="1"/>
  <c r="M230" i="1"/>
  <c r="N230" i="1" s="1"/>
  <c r="M67" i="1"/>
  <c r="N70" i="1"/>
  <c r="M68" i="1"/>
  <c r="M31" i="1"/>
  <c r="N31" i="1" s="1"/>
  <c r="M30" i="1"/>
  <c r="N30" i="1" s="1"/>
  <c r="M29" i="1"/>
  <c r="N29" i="1" s="1"/>
  <c r="M28" i="1"/>
  <c r="N28" i="1" s="1"/>
  <c r="M27" i="1"/>
  <c r="N27" i="1" s="1"/>
  <c r="M17" i="1"/>
  <c r="T28" i="1"/>
  <c r="T29" i="1"/>
  <c r="T30" i="1"/>
  <c r="T31" i="1"/>
  <c r="T27" i="1"/>
  <c r="T13" i="1"/>
  <c r="T14" i="1"/>
  <c r="T15" i="1"/>
  <c r="T16" i="1"/>
  <c r="T17" i="1"/>
  <c r="T18" i="1"/>
  <c r="T19" i="1"/>
  <c r="T20" i="1"/>
  <c r="T21" i="1"/>
  <c r="T12" i="1"/>
  <c r="T6" i="1"/>
  <c r="T7" i="1"/>
  <c r="T8" i="1"/>
  <c r="T5" i="1"/>
  <c r="M251" i="1"/>
  <c r="M248" i="1"/>
  <c r="M247" i="1"/>
  <c r="M246" i="1"/>
  <c r="M245" i="1"/>
  <c r="M244" i="1"/>
  <c r="M243" i="1"/>
  <c r="M242" i="1"/>
  <c r="M241" i="1"/>
  <c r="M240" i="1"/>
  <c r="M239" i="1"/>
  <c r="N203" i="1"/>
  <c r="N77" i="1"/>
  <c r="C9" i="1" l="1"/>
  <c r="C156" i="1"/>
  <c r="C13" i="1" s="1"/>
  <c r="E48" i="1"/>
  <c r="E24" i="1"/>
  <c r="E34" i="1" s="1"/>
  <c r="I17" i="2"/>
  <c r="I32" i="2"/>
  <c r="J32" i="2" s="1"/>
  <c r="M160" i="1"/>
  <c r="N160" i="1" s="1"/>
  <c r="G80" i="1"/>
  <c r="G145" i="1" s="1"/>
  <c r="I14" i="1"/>
  <c r="C22" i="1" l="1"/>
  <c r="C13" i="2"/>
  <c r="C24" i="1"/>
  <c r="C34" i="1" s="1"/>
  <c r="P259" i="1"/>
  <c r="K253" i="1"/>
  <c r="M253" i="1" s="1"/>
  <c r="P235" i="1"/>
  <c r="K234" i="1"/>
  <c r="M234" i="1" s="1"/>
  <c r="K233" i="1"/>
  <c r="M233" i="1" s="1"/>
  <c r="K232" i="1"/>
  <c r="M232" i="1" s="1"/>
  <c r="K231" i="1"/>
  <c r="P227" i="1"/>
  <c r="K227" i="1"/>
  <c r="P219" i="1"/>
  <c r="K219" i="1"/>
  <c r="K20" i="1" s="1"/>
  <c r="P215" i="1"/>
  <c r="K215" i="1"/>
  <c r="P194" i="1"/>
  <c r="K194" i="1"/>
  <c r="P171" i="1"/>
  <c r="K171" i="1"/>
  <c r="P165" i="1"/>
  <c r="K165" i="1"/>
  <c r="K15" i="1" s="1"/>
  <c r="K154" i="1"/>
  <c r="M154" i="1" s="1"/>
  <c r="K149" i="1"/>
  <c r="P147" i="1"/>
  <c r="K138" i="1"/>
  <c r="P135" i="1"/>
  <c r="K125" i="1"/>
  <c r="P123" i="1"/>
  <c r="P113" i="1"/>
  <c r="K113" i="1"/>
  <c r="P109" i="1"/>
  <c r="K109" i="1"/>
  <c r="P104" i="1"/>
  <c r="K104" i="1"/>
  <c r="P99" i="1"/>
  <c r="K99" i="1"/>
  <c r="P94" i="1"/>
  <c r="K84" i="1"/>
  <c r="M84" i="1" s="1"/>
  <c r="P71" i="1"/>
  <c r="K71" i="1"/>
  <c r="P60" i="1"/>
  <c r="K60" i="1"/>
  <c r="P56" i="1"/>
  <c r="K56" i="1"/>
  <c r="P46" i="1"/>
  <c r="K46" i="1"/>
  <c r="P40" i="1"/>
  <c r="K40" i="1"/>
  <c r="K48" i="1" s="1"/>
  <c r="P32" i="1"/>
  <c r="K32" i="1"/>
  <c r="P22" i="1"/>
  <c r="K14" i="1"/>
  <c r="P9" i="1"/>
  <c r="R9" i="1"/>
  <c r="U14" i="1"/>
  <c r="R22" i="1"/>
  <c r="U27" i="1"/>
  <c r="U28" i="1"/>
  <c r="U29" i="1"/>
  <c r="U30" i="1"/>
  <c r="U31" i="1"/>
  <c r="R32" i="1"/>
  <c r="U68" i="1"/>
  <c r="U70" i="1"/>
  <c r="R71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92" i="1"/>
  <c r="R94" i="1"/>
  <c r="U97" i="1"/>
  <c r="R99" i="1"/>
  <c r="U102" i="1"/>
  <c r="R104" i="1"/>
  <c r="U108" i="1"/>
  <c r="R109" i="1"/>
  <c r="R113" i="1"/>
  <c r="U116" i="1"/>
  <c r="R125" i="1"/>
  <c r="U128" i="1"/>
  <c r="U130" i="1"/>
  <c r="U131" i="1"/>
  <c r="U132" i="1"/>
  <c r="U133" i="1"/>
  <c r="U134" i="1"/>
  <c r="R135" i="1"/>
  <c r="U138" i="1"/>
  <c r="U139" i="1"/>
  <c r="R140" i="1"/>
  <c r="R142" i="1"/>
  <c r="U145" i="1"/>
  <c r="R146" i="1"/>
  <c r="R148" i="1"/>
  <c r="R149" i="1"/>
  <c r="R150" i="1"/>
  <c r="T150" i="1" s="1"/>
  <c r="U150" i="1"/>
  <c r="R151" i="1"/>
  <c r="U152" i="1"/>
  <c r="R153" i="1"/>
  <c r="R154" i="1"/>
  <c r="T154" i="1" s="1"/>
  <c r="U155" i="1"/>
  <c r="U159" i="1"/>
  <c r="U163" i="1"/>
  <c r="U164" i="1"/>
  <c r="R165" i="1"/>
  <c r="U168" i="1"/>
  <c r="R171" i="1"/>
  <c r="U174" i="1"/>
  <c r="U175" i="1"/>
  <c r="U176" i="1"/>
  <c r="U177" i="1"/>
  <c r="U178" i="1"/>
  <c r="U179" i="1"/>
  <c r="U180" i="1"/>
  <c r="U181" i="1"/>
  <c r="U184" i="1"/>
  <c r="U185" i="1"/>
  <c r="U186" i="1"/>
  <c r="U187" i="1"/>
  <c r="U188" i="1"/>
  <c r="U189" i="1"/>
  <c r="U192" i="1"/>
  <c r="U193" i="1"/>
  <c r="R194" i="1"/>
  <c r="U197" i="1"/>
  <c r="U199" i="1"/>
  <c r="U203" i="1"/>
  <c r="U204" i="1"/>
  <c r="U205" i="1"/>
  <c r="U206" i="1"/>
  <c r="U207" i="1"/>
  <c r="U211" i="1"/>
  <c r="R215" i="1"/>
  <c r="U218" i="1"/>
  <c r="R219" i="1"/>
  <c r="R227" i="1"/>
  <c r="U230" i="1"/>
  <c r="U231" i="1"/>
  <c r="U232" i="1"/>
  <c r="U234" i="1"/>
  <c r="R235" i="1"/>
  <c r="T239" i="1"/>
  <c r="T240" i="1"/>
  <c r="T241" i="1"/>
  <c r="T242" i="1"/>
  <c r="T243" i="1"/>
  <c r="T244" i="1"/>
  <c r="T245" i="1"/>
  <c r="T246" i="1"/>
  <c r="T247" i="1"/>
  <c r="T248" i="1"/>
  <c r="R251" i="1"/>
  <c r="R253" i="1" s="1"/>
  <c r="T253" i="1" s="1"/>
  <c r="U257" i="1"/>
  <c r="R259" i="1"/>
  <c r="G234" i="1"/>
  <c r="G233" i="1"/>
  <c r="G232" i="1"/>
  <c r="G231" i="1"/>
  <c r="T109" i="1" l="1"/>
  <c r="T135" i="1"/>
  <c r="T104" i="1"/>
  <c r="T171" i="1"/>
  <c r="T165" i="1"/>
  <c r="T235" i="1"/>
  <c r="T259" i="1"/>
  <c r="M231" i="1"/>
  <c r="N231" i="1" s="1"/>
  <c r="M14" i="1"/>
  <c r="N14" i="1" s="1"/>
  <c r="I14" i="2"/>
  <c r="J14" i="2" s="1"/>
  <c r="P62" i="1"/>
  <c r="T153" i="1"/>
  <c r="U153" i="1" s="1"/>
  <c r="T113" i="1"/>
  <c r="P125" i="1"/>
  <c r="T125" i="1" s="1"/>
  <c r="T123" i="1"/>
  <c r="T194" i="1"/>
  <c r="T32" i="1"/>
  <c r="T94" i="1"/>
  <c r="M138" i="1"/>
  <c r="N138" i="1" s="1"/>
  <c r="T140" i="1"/>
  <c r="U140" i="1" s="1"/>
  <c r="T149" i="1"/>
  <c r="U149" i="1" s="1"/>
  <c r="P156" i="1"/>
  <c r="T156" i="1" s="1"/>
  <c r="T147" i="1"/>
  <c r="U147" i="1" s="1"/>
  <c r="T219" i="1"/>
  <c r="T148" i="1"/>
  <c r="U148" i="1" s="1"/>
  <c r="T99" i="1"/>
  <c r="M149" i="1"/>
  <c r="N149" i="1" s="1"/>
  <c r="T142" i="1"/>
  <c r="U142" i="1" s="1"/>
  <c r="T151" i="1"/>
  <c r="U151" i="1" s="1"/>
  <c r="T71" i="1"/>
  <c r="T215" i="1"/>
  <c r="T146" i="1"/>
  <c r="U146" i="1" s="1"/>
  <c r="T227" i="1"/>
  <c r="T9" i="1"/>
  <c r="T22" i="1"/>
  <c r="K18" i="1"/>
  <c r="K6" i="1"/>
  <c r="N232" i="1"/>
  <c r="K19" i="1"/>
  <c r="K94" i="1"/>
  <c r="N84" i="1"/>
  <c r="K7" i="1"/>
  <c r="N234" i="1"/>
  <c r="K8" i="1"/>
  <c r="K16" i="1"/>
  <c r="K21" i="1"/>
  <c r="P24" i="1"/>
  <c r="P48" i="1"/>
  <c r="P105" i="1"/>
  <c r="K156" i="1"/>
  <c r="T251" i="1"/>
  <c r="K105" i="1"/>
  <c r="K235" i="1"/>
  <c r="K62" i="1"/>
  <c r="R156" i="1"/>
  <c r="R105" i="1"/>
  <c r="R24" i="1"/>
  <c r="G253" i="1"/>
  <c r="G60" i="1"/>
  <c r="G56" i="1"/>
  <c r="G62" i="1" s="1"/>
  <c r="G46" i="1"/>
  <c r="G40" i="1"/>
  <c r="G9" i="2" l="1"/>
  <c r="G48" i="1"/>
  <c r="T105" i="1"/>
  <c r="K9" i="1"/>
  <c r="P34" i="1"/>
  <c r="T24" i="1"/>
  <c r="K13" i="1"/>
  <c r="N156" i="1"/>
  <c r="R34" i="1"/>
  <c r="I259" i="1"/>
  <c r="U259" i="1" s="1"/>
  <c r="I235" i="1"/>
  <c r="I227" i="1"/>
  <c r="M227" i="1" s="1"/>
  <c r="I219" i="1"/>
  <c r="M219" i="1" s="1"/>
  <c r="N219" i="1" s="1"/>
  <c r="I215" i="1"/>
  <c r="M215" i="1" s="1"/>
  <c r="N215" i="1" s="1"/>
  <c r="I194" i="1"/>
  <c r="M194" i="1" s="1"/>
  <c r="N194" i="1" s="1"/>
  <c r="I171" i="1"/>
  <c r="M171" i="1" s="1"/>
  <c r="N171" i="1" s="1"/>
  <c r="I165" i="1"/>
  <c r="M165" i="1" s="1"/>
  <c r="N165" i="1" s="1"/>
  <c r="I156" i="1"/>
  <c r="M156" i="1" s="1"/>
  <c r="I135" i="1"/>
  <c r="I113" i="1"/>
  <c r="M113" i="1" s="1"/>
  <c r="I109" i="1"/>
  <c r="M109" i="1" s="1"/>
  <c r="N109" i="1" s="1"/>
  <c r="I104" i="1"/>
  <c r="I99" i="1"/>
  <c r="I94" i="1"/>
  <c r="I71" i="1"/>
  <c r="I46" i="1"/>
  <c r="I40" i="1"/>
  <c r="I32" i="1"/>
  <c r="AI15" i="1"/>
  <c r="AJ15" i="1" s="1"/>
  <c r="AG32" i="1"/>
  <c r="AE32" i="1"/>
  <c r="AI31" i="1"/>
  <c r="AJ31" i="1" s="1"/>
  <c r="AI30" i="1"/>
  <c r="AJ30" i="1" s="1"/>
  <c r="AI29" i="1"/>
  <c r="AJ29" i="1" s="1"/>
  <c r="AI28" i="1"/>
  <c r="AJ28" i="1" s="1"/>
  <c r="AI27" i="1"/>
  <c r="AJ27" i="1" s="1"/>
  <c r="AE22" i="1"/>
  <c r="AI21" i="1"/>
  <c r="AJ21" i="1" s="1"/>
  <c r="AI20" i="1"/>
  <c r="AJ20" i="1" s="1"/>
  <c r="AI19" i="1"/>
  <c r="AJ19" i="1" s="1"/>
  <c r="AI18" i="1"/>
  <c r="AJ18" i="1" s="1"/>
  <c r="AI17" i="1"/>
  <c r="AJ17" i="1" s="1"/>
  <c r="AI16" i="1"/>
  <c r="AJ16" i="1" s="1"/>
  <c r="AI13" i="1"/>
  <c r="AJ13" i="1" s="1"/>
  <c r="AI12" i="1"/>
  <c r="AJ12" i="1" s="1"/>
  <c r="AG9" i="1"/>
  <c r="AE9" i="1"/>
  <c r="AI8" i="1"/>
  <c r="AJ8" i="1" s="1"/>
  <c r="AI7" i="1"/>
  <c r="AI6" i="1"/>
  <c r="AJ6" i="1" s="1"/>
  <c r="AI5" i="1"/>
  <c r="AJ5" i="1" s="1"/>
  <c r="AP31" i="1"/>
  <c r="AQ31" i="1" s="1"/>
  <c r="AP30" i="1"/>
  <c r="AQ30" i="1" s="1"/>
  <c r="AP29" i="1"/>
  <c r="AQ29" i="1" s="1"/>
  <c r="AP28" i="1"/>
  <c r="AQ28" i="1" s="1"/>
  <c r="AP27" i="1"/>
  <c r="AQ27" i="1" s="1"/>
  <c r="AP17" i="1"/>
  <c r="AL21" i="1"/>
  <c r="AL20" i="1"/>
  <c r="AL19" i="1"/>
  <c r="AL18" i="1"/>
  <c r="AL16" i="1"/>
  <c r="AL15" i="1"/>
  <c r="AL8" i="1"/>
  <c r="AL7" i="1"/>
  <c r="AL6" i="1"/>
  <c r="AL32" i="1"/>
  <c r="AL14" i="1"/>
  <c r="AW257" i="1"/>
  <c r="AX257" i="1" s="1"/>
  <c r="AW256" i="1"/>
  <c r="AW226" i="1"/>
  <c r="AX226" i="1" s="1"/>
  <c r="AW224" i="1"/>
  <c r="AW218" i="1"/>
  <c r="AX218" i="1" s="1"/>
  <c r="AW214" i="1"/>
  <c r="AX214" i="1" s="1"/>
  <c r="AW213" i="1"/>
  <c r="AX213" i="1" s="1"/>
  <c r="AW212" i="1"/>
  <c r="AX212" i="1" s="1"/>
  <c r="AW211" i="1"/>
  <c r="AW210" i="1"/>
  <c r="AW209" i="1"/>
  <c r="AX209" i="1" s="1"/>
  <c r="AW208" i="1"/>
  <c r="AX208" i="1" s="1"/>
  <c r="AW207" i="1"/>
  <c r="AX207" i="1" s="1"/>
  <c r="AW206" i="1"/>
  <c r="AX206" i="1" s="1"/>
  <c r="AW205" i="1"/>
  <c r="AX205" i="1" s="1"/>
  <c r="AW204" i="1"/>
  <c r="AW202" i="1"/>
  <c r="AX202" i="1" s="1"/>
  <c r="AW201" i="1"/>
  <c r="AX201" i="1" s="1"/>
  <c r="AW197" i="1"/>
  <c r="AX197" i="1" s="1"/>
  <c r="AW193" i="1"/>
  <c r="AW192" i="1"/>
  <c r="AX192" i="1" s="1"/>
  <c r="AW191" i="1"/>
  <c r="AW190" i="1"/>
  <c r="AX190" i="1" s="1"/>
  <c r="AW189" i="1"/>
  <c r="AX189" i="1" s="1"/>
  <c r="AW188" i="1"/>
  <c r="AX188" i="1" s="1"/>
  <c r="AW187" i="1"/>
  <c r="AX187" i="1" s="1"/>
  <c r="AW186" i="1"/>
  <c r="AX186" i="1" s="1"/>
  <c r="AW185" i="1"/>
  <c r="AX185" i="1" s="1"/>
  <c r="AW184" i="1"/>
  <c r="AX184" i="1" s="1"/>
  <c r="AW182" i="1"/>
  <c r="AW181" i="1"/>
  <c r="AX181" i="1" s="1"/>
  <c r="AW180" i="1"/>
  <c r="AX180" i="1" s="1"/>
  <c r="AW179" i="1"/>
  <c r="AX179" i="1" s="1"/>
  <c r="AW178" i="1"/>
  <c r="AX178" i="1" s="1"/>
  <c r="AW177" i="1"/>
  <c r="AX177" i="1" s="1"/>
  <c r="AW176" i="1"/>
  <c r="AX176" i="1" s="1"/>
  <c r="AW175" i="1"/>
  <c r="AX175" i="1" s="1"/>
  <c r="AW174" i="1"/>
  <c r="AX174" i="1" s="1"/>
  <c r="AW170" i="1"/>
  <c r="AW169" i="1"/>
  <c r="AW168" i="1"/>
  <c r="AX168" i="1" s="1"/>
  <c r="AW164" i="1"/>
  <c r="AW163" i="1"/>
  <c r="AX163" i="1" s="1"/>
  <c r="AW155" i="1"/>
  <c r="AW152" i="1"/>
  <c r="AX152" i="1" s="1"/>
  <c r="AW147" i="1"/>
  <c r="AX147" i="1" s="1"/>
  <c r="AW143" i="1"/>
  <c r="AW138" i="1"/>
  <c r="AX138" i="1" s="1"/>
  <c r="AW134" i="1"/>
  <c r="AX134" i="1" s="1"/>
  <c r="AW129" i="1"/>
  <c r="AX129" i="1" s="1"/>
  <c r="AW124" i="1"/>
  <c r="AW123" i="1"/>
  <c r="AW122" i="1"/>
  <c r="AW121" i="1"/>
  <c r="AW120" i="1"/>
  <c r="AW119" i="1"/>
  <c r="AW118" i="1"/>
  <c r="AX118" i="1" s="1"/>
  <c r="AW117" i="1"/>
  <c r="AX117" i="1" s="1"/>
  <c r="AW116" i="1"/>
  <c r="AW112" i="1"/>
  <c r="AW108" i="1"/>
  <c r="AW103" i="1"/>
  <c r="AW102" i="1"/>
  <c r="AX102" i="1" s="1"/>
  <c r="AW98" i="1"/>
  <c r="AW97" i="1"/>
  <c r="AX97" i="1" s="1"/>
  <c r="AW92" i="1"/>
  <c r="AX92" i="1" s="1"/>
  <c r="AW91" i="1"/>
  <c r="AX91" i="1" s="1"/>
  <c r="AW90" i="1"/>
  <c r="AW89" i="1"/>
  <c r="AW88" i="1"/>
  <c r="AX88" i="1" s="1"/>
  <c r="AW87" i="1"/>
  <c r="AX87" i="1" s="1"/>
  <c r="AW86" i="1"/>
  <c r="AX86" i="1" s="1"/>
  <c r="AW85" i="1"/>
  <c r="AX85" i="1" s="1"/>
  <c r="AW84" i="1"/>
  <c r="AX84" i="1" s="1"/>
  <c r="AW83" i="1"/>
  <c r="AX83" i="1" s="1"/>
  <c r="AW82" i="1"/>
  <c r="AX82" i="1" s="1"/>
  <c r="AW81" i="1"/>
  <c r="AX81" i="1" s="1"/>
  <c r="AW80" i="1"/>
  <c r="AX80" i="1" s="1"/>
  <c r="AW79" i="1"/>
  <c r="AX79" i="1" s="1"/>
  <c r="AW78" i="1"/>
  <c r="AX78" i="1" s="1"/>
  <c r="AW77" i="1"/>
  <c r="AX77" i="1" s="1"/>
  <c r="AW76" i="1"/>
  <c r="AX76" i="1" s="1"/>
  <c r="AW75" i="1"/>
  <c r="AX75" i="1" s="1"/>
  <c r="AW74" i="1"/>
  <c r="AX74" i="1" s="1"/>
  <c r="AW70" i="1"/>
  <c r="AX70" i="1" s="1"/>
  <c r="AW69" i="1"/>
  <c r="AX69" i="1" s="1"/>
  <c r="AW68" i="1"/>
  <c r="AW54" i="1"/>
  <c r="AX54" i="1" s="1"/>
  <c r="AW53" i="1"/>
  <c r="AX53" i="1" s="1"/>
  <c r="AW44" i="1"/>
  <c r="AW43" i="1"/>
  <c r="AW31" i="1"/>
  <c r="AX31" i="1" s="1"/>
  <c r="AW30" i="1"/>
  <c r="AX30" i="1" s="1"/>
  <c r="AW29" i="1"/>
  <c r="AX29" i="1" s="1"/>
  <c r="AW28" i="1"/>
  <c r="AX28" i="1" s="1"/>
  <c r="AW27" i="1"/>
  <c r="AX27" i="1" s="1"/>
  <c r="AZ14" i="1"/>
  <c r="BB14" i="1"/>
  <c r="AZ32" i="1"/>
  <c r="BB32" i="1"/>
  <c r="AZ71" i="1"/>
  <c r="BB71" i="1"/>
  <c r="AZ94" i="1"/>
  <c r="BB94" i="1"/>
  <c r="AZ99" i="1"/>
  <c r="BB99" i="1"/>
  <c r="AZ104" i="1"/>
  <c r="BB104" i="1"/>
  <c r="AZ109" i="1"/>
  <c r="AZ6" i="1" s="1"/>
  <c r="BB109" i="1"/>
  <c r="BB6" i="1" s="1"/>
  <c r="AZ113" i="1"/>
  <c r="AZ7" i="1" s="1"/>
  <c r="BB113" i="1"/>
  <c r="BB7" i="1" s="1"/>
  <c r="AZ125" i="1"/>
  <c r="AZ8" i="1" s="1"/>
  <c r="BB125" i="1"/>
  <c r="BB8" i="1" s="1"/>
  <c r="BB128" i="1"/>
  <c r="BB130" i="1"/>
  <c r="BB131" i="1"/>
  <c r="BB132" i="1"/>
  <c r="BB133" i="1"/>
  <c r="AZ135" i="1"/>
  <c r="AZ12" i="1" s="1"/>
  <c r="BB139" i="1"/>
  <c r="BB140" i="1"/>
  <c r="BB142" i="1"/>
  <c r="BB143" i="1"/>
  <c r="BB145" i="1"/>
  <c r="BB146" i="1"/>
  <c r="BB148" i="1"/>
  <c r="BB149" i="1"/>
  <c r="BB153" i="1"/>
  <c r="BB154" i="1"/>
  <c r="AZ156" i="1"/>
  <c r="AZ13" i="1" s="1"/>
  <c r="AZ165" i="1"/>
  <c r="AZ15" i="1" s="1"/>
  <c r="BB165" i="1"/>
  <c r="BB15" i="1" s="1"/>
  <c r="AZ171" i="1"/>
  <c r="AZ16" i="1" s="1"/>
  <c r="BB171" i="1"/>
  <c r="BB16" i="1" s="1"/>
  <c r="AZ194" i="1"/>
  <c r="AZ18" i="1" s="1"/>
  <c r="BB194" i="1"/>
  <c r="BB18" i="1" s="1"/>
  <c r="AZ215" i="1"/>
  <c r="AZ19" i="1" s="1"/>
  <c r="BB215" i="1"/>
  <c r="BB19" i="1" s="1"/>
  <c r="AZ219" i="1"/>
  <c r="AZ20" i="1" s="1"/>
  <c r="BB219" i="1"/>
  <c r="BB20" i="1" s="1"/>
  <c r="AZ227" i="1"/>
  <c r="AZ21" i="1" s="1"/>
  <c r="BB227" i="1"/>
  <c r="BB21" i="1" s="1"/>
  <c r="AZ235" i="1"/>
  <c r="AZ39" i="1" s="1"/>
  <c r="AZ40" i="1" s="1"/>
  <c r="BB235" i="1"/>
  <c r="BB238" i="1"/>
  <c r="BB239" i="1"/>
  <c r="BB240" i="1"/>
  <c r="BB241" i="1"/>
  <c r="BB242" i="1"/>
  <c r="BB243" i="1"/>
  <c r="BB244" i="1"/>
  <c r="BB245" i="1"/>
  <c r="BB246" i="1"/>
  <c r="BB247" i="1"/>
  <c r="BB248" i="1"/>
  <c r="BB251" i="1"/>
  <c r="AZ253" i="1"/>
  <c r="AZ45" i="1" s="1"/>
  <c r="AZ46" i="1" s="1"/>
  <c r="AZ259" i="1"/>
  <c r="AZ59" i="1" s="1"/>
  <c r="AZ60" i="1" s="1"/>
  <c r="BB259" i="1"/>
  <c r="BS257" i="1"/>
  <c r="BT257" i="1" s="1"/>
  <c r="BS256" i="1"/>
  <c r="BS251" i="1"/>
  <c r="BT251" i="1" s="1"/>
  <c r="BS247" i="1"/>
  <c r="BT247" i="1" s="1"/>
  <c r="BS246" i="1"/>
  <c r="BT246" i="1" s="1"/>
  <c r="BS245" i="1"/>
  <c r="BT245" i="1" s="1"/>
  <c r="BS244" i="1"/>
  <c r="BS243" i="1"/>
  <c r="BT243" i="1" s="1"/>
  <c r="BS242" i="1"/>
  <c r="BT242" i="1" s="1"/>
  <c r="BS241" i="1"/>
  <c r="BT241" i="1" s="1"/>
  <c r="BS240" i="1"/>
  <c r="BT240" i="1" s="1"/>
  <c r="BS239" i="1"/>
  <c r="BT239" i="1" s="1"/>
  <c r="BS238" i="1"/>
  <c r="BT238" i="1" s="1"/>
  <c r="BS234" i="1"/>
  <c r="BT234" i="1" s="1"/>
  <c r="BS232" i="1"/>
  <c r="BT232" i="1" s="1"/>
  <c r="BS231" i="1"/>
  <c r="BT231" i="1" s="1"/>
  <c r="BS230" i="1"/>
  <c r="BT230" i="1" s="1"/>
  <c r="BS226" i="1"/>
  <c r="BT226" i="1" s="1"/>
  <c r="BS224" i="1"/>
  <c r="BS218" i="1"/>
  <c r="BT218" i="1" s="1"/>
  <c r="BS214" i="1"/>
  <c r="BT214" i="1" s="1"/>
  <c r="BS213" i="1"/>
  <c r="BT213" i="1" s="1"/>
  <c r="BS212" i="1"/>
  <c r="BT212" i="1" s="1"/>
  <c r="BS211" i="1"/>
  <c r="BS210" i="1"/>
  <c r="BS209" i="1"/>
  <c r="BT209" i="1" s="1"/>
  <c r="BS208" i="1"/>
  <c r="BT208" i="1" s="1"/>
  <c r="BS207" i="1"/>
  <c r="BT207" i="1" s="1"/>
  <c r="BS206" i="1"/>
  <c r="BS204" i="1"/>
  <c r="BT204" i="1" s="1"/>
  <c r="BS201" i="1"/>
  <c r="BT201" i="1" s="1"/>
  <c r="BS197" i="1"/>
  <c r="BT197" i="1" s="1"/>
  <c r="BS193" i="1"/>
  <c r="BS192" i="1"/>
  <c r="BT192" i="1" s="1"/>
  <c r="BS191" i="1"/>
  <c r="BT191" i="1" s="1"/>
  <c r="BS190" i="1"/>
  <c r="BT190" i="1" s="1"/>
  <c r="BS189" i="1"/>
  <c r="BT189" i="1" s="1"/>
  <c r="BS188" i="1"/>
  <c r="BT188" i="1" s="1"/>
  <c r="BS187" i="1"/>
  <c r="BT187" i="1" s="1"/>
  <c r="BS186" i="1"/>
  <c r="BT186" i="1" s="1"/>
  <c r="BS185" i="1"/>
  <c r="BT185" i="1" s="1"/>
  <c r="BS184" i="1"/>
  <c r="BT184" i="1" s="1"/>
  <c r="BS181" i="1"/>
  <c r="BT181" i="1" s="1"/>
  <c r="BS180" i="1"/>
  <c r="BT180" i="1" s="1"/>
  <c r="BS179" i="1"/>
  <c r="BT179" i="1" s="1"/>
  <c r="BS178" i="1"/>
  <c r="BT178" i="1" s="1"/>
  <c r="BS177" i="1"/>
  <c r="BT177" i="1" s="1"/>
  <c r="BS176" i="1"/>
  <c r="BT176" i="1" s="1"/>
  <c r="BS175" i="1"/>
  <c r="BT175" i="1" s="1"/>
  <c r="BS174" i="1"/>
  <c r="BT174" i="1" s="1"/>
  <c r="BS170" i="1"/>
  <c r="BS169" i="1"/>
  <c r="BS168" i="1"/>
  <c r="BT168" i="1" s="1"/>
  <c r="BS164" i="1"/>
  <c r="BT164" i="1" s="1"/>
  <c r="BS163" i="1"/>
  <c r="BT163" i="1" s="1"/>
  <c r="BS155" i="1"/>
  <c r="BS154" i="1"/>
  <c r="BS153" i="1"/>
  <c r="BT153" i="1" s="1"/>
  <c r="BS152" i="1"/>
  <c r="BT152" i="1" s="1"/>
  <c r="BS149" i="1"/>
  <c r="BT149" i="1" s="1"/>
  <c r="BS148" i="1"/>
  <c r="BT148" i="1" s="1"/>
  <c r="BS147" i="1"/>
  <c r="BT147" i="1" s="1"/>
  <c r="BS146" i="1"/>
  <c r="BT146" i="1" s="1"/>
  <c r="BS145" i="1"/>
  <c r="BT145" i="1" s="1"/>
  <c r="BS143" i="1"/>
  <c r="BT143" i="1" s="1"/>
  <c r="BS142" i="1"/>
  <c r="BT142" i="1" s="1"/>
  <c r="BS140" i="1"/>
  <c r="BT140" i="1" s="1"/>
  <c r="BS139" i="1"/>
  <c r="BT139" i="1" s="1"/>
  <c r="BS138" i="1"/>
  <c r="BT138" i="1" s="1"/>
  <c r="BS134" i="1"/>
  <c r="BT134" i="1" s="1"/>
  <c r="BS133" i="1"/>
  <c r="BT133" i="1" s="1"/>
  <c r="BS132" i="1"/>
  <c r="BT132" i="1" s="1"/>
  <c r="BS131" i="1"/>
  <c r="BT131" i="1" s="1"/>
  <c r="BS130" i="1"/>
  <c r="BS129" i="1"/>
  <c r="BT129" i="1" s="1"/>
  <c r="BS128" i="1"/>
  <c r="BT128" i="1" s="1"/>
  <c r="BS124" i="1"/>
  <c r="BS123" i="1"/>
  <c r="BS122" i="1"/>
  <c r="BS121" i="1"/>
  <c r="BT121" i="1" s="1"/>
  <c r="BS120" i="1"/>
  <c r="BT120" i="1" s="1"/>
  <c r="BS119" i="1"/>
  <c r="BS118" i="1"/>
  <c r="BT118" i="1" s="1"/>
  <c r="BS117" i="1"/>
  <c r="BT117" i="1" s="1"/>
  <c r="BS116" i="1"/>
  <c r="BS112" i="1"/>
  <c r="BS108" i="1"/>
  <c r="BS103" i="1"/>
  <c r="BS102" i="1"/>
  <c r="BT102" i="1" s="1"/>
  <c r="BS98" i="1"/>
  <c r="BS97" i="1"/>
  <c r="BT97" i="1" s="1"/>
  <c r="BS92" i="1"/>
  <c r="BT92" i="1" s="1"/>
  <c r="BS91" i="1"/>
  <c r="BT91" i="1" s="1"/>
  <c r="BS90" i="1"/>
  <c r="BT90" i="1" s="1"/>
  <c r="BS89" i="1"/>
  <c r="BT89" i="1" s="1"/>
  <c r="BS87" i="1"/>
  <c r="BT87" i="1" s="1"/>
  <c r="BS86" i="1"/>
  <c r="BT86" i="1" s="1"/>
  <c r="BS85" i="1"/>
  <c r="BT85" i="1" s="1"/>
  <c r="BS84" i="1"/>
  <c r="BT84" i="1" s="1"/>
  <c r="BS83" i="1"/>
  <c r="BS82" i="1"/>
  <c r="BT82" i="1" s="1"/>
  <c r="BS81" i="1"/>
  <c r="BT81" i="1" s="1"/>
  <c r="BS80" i="1"/>
  <c r="BT80" i="1" s="1"/>
  <c r="BS79" i="1"/>
  <c r="BT79" i="1" s="1"/>
  <c r="BS77" i="1"/>
  <c r="BT77" i="1" s="1"/>
  <c r="BS76" i="1"/>
  <c r="BT76" i="1" s="1"/>
  <c r="BS75" i="1"/>
  <c r="BT75" i="1" s="1"/>
  <c r="BS74" i="1"/>
  <c r="BT74" i="1" s="1"/>
  <c r="BS70" i="1"/>
  <c r="BT70" i="1" s="1"/>
  <c r="BS69" i="1"/>
  <c r="BS68" i="1"/>
  <c r="BS54" i="1"/>
  <c r="BS53" i="1"/>
  <c r="BS44" i="1"/>
  <c r="BS43" i="1"/>
  <c r="BS31" i="1"/>
  <c r="BT31" i="1" s="1"/>
  <c r="BS30" i="1"/>
  <c r="BT30" i="1" s="1"/>
  <c r="BS29" i="1"/>
  <c r="BT29" i="1" s="1"/>
  <c r="BS28" i="1"/>
  <c r="BT28" i="1" s="1"/>
  <c r="BS27" i="1"/>
  <c r="BT27" i="1" s="1"/>
  <c r="G22" i="2" l="1"/>
  <c r="G24" i="2" s="1"/>
  <c r="G34" i="2" s="1"/>
  <c r="U104" i="1"/>
  <c r="M104" i="1"/>
  <c r="N104" i="1" s="1"/>
  <c r="U71" i="1"/>
  <c r="M71" i="1"/>
  <c r="N71" i="1" s="1"/>
  <c r="U94" i="1"/>
  <c r="M94" i="1"/>
  <c r="N94" i="1" s="1"/>
  <c r="U99" i="1"/>
  <c r="M99" i="1"/>
  <c r="N99" i="1" s="1"/>
  <c r="U235" i="1"/>
  <c r="M235" i="1"/>
  <c r="N235" i="1" s="1"/>
  <c r="U32" i="1"/>
  <c r="M32" i="1"/>
  <c r="N32" i="1" s="1"/>
  <c r="T34" i="1"/>
  <c r="U135" i="1"/>
  <c r="I12" i="1"/>
  <c r="K22" i="1"/>
  <c r="U215" i="1"/>
  <c r="I19" i="1"/>
  <c r="I19" i="2" s="1"/>
  <c r="J19" i="2" s="1"/>
  <c r="U219" i="1"/>
  <c r="I20" i="1"/>
  <c r="I20" i="2" s="1"/>
  <c r="J20" i="2" s="1"/>
  <c r="I7" i="1"/>
  <c r="I21" i="1"/>
  <c r="U165" i="1"/>
  <c r="I15" i="1"/>
  <c r="U194" i="1"/>
  <c r="I18" i="1"/>
  <c r="I18" i="2" s="1"/>
  <c r="J18" i="2" s="1"/>
  <c r="U171" i="1"/>
  <c r="I16" i="1"/>
  <c r="I16" i="2" s="1"/>
  <c r="J16" i="2" s="1"/>
  <c r="U156" i="1"/>
  <c r="I13" i="1"/>
  <c r="U109" i="1"/>
  <c r="I6" i="1"/>
  <c r="I105" i="1"/>
  <c r="M105" i="1" s="1"/>
  <c r="N105" i="1" s="1"/>
  <c r="I48" i="1"/>
  <c r="I125" i="1"/>
  <c r="M125" i="1" s="1"/>
  <c r="AI9" i="1"/>
  <c r="AJ9" i="1" s="1"/>
  <c r="AG22" i="1"/>
  <c r="AI22" i="1" s="1"/>
  <c r="AJ22" i="1" s="1"/>
  <c r="AI32" i="1"/>
  <c r="AJ32" i="1" s="1"/>
  <c r="AE24" i="1"/>
  <c r="AI14" i="1"/>
  <c r="AJ14" i="1" s="1"/>
  <c r="BB156" i="1"/>
  <c r="BB13" i="1" s="1"/>
  <c r="AZ105" i="1"/>
  <c r="AZ5" i="1" s="1"/>
  <c r="AZ9" i="1" s="1"/>
  <c r="AZ48" i="1"/>
  <c r="BB105" i="1"/>
  <c r="BB5" i="1" s="1"/>
  <c r="BB9" i="1" s="1"/>
  <c r="BB135" i="1"/>
  <c r="BB12" i="1" s="1"/>
  <c r="BB253" i="1"/>
  <c r="AZ22" i="1"/>
  <c r="F30" i="4"/>
  <c r="AB238" i="1"/>
  <c r="Z227" i="1"/>
  <c r="X227" i="1"/>
  <c r="AB223" i="1"/>
  <c r="AB224" i="1"/>
  <c r="BD224" i="1"/>
  <c r="BL224" i="1"/>
  <c r="AB183" i="1"/>
  <c r="X123" i="1"/>
  <c r="X94" i="1"/>
  <c r="AB93" i="1"/>
  <c r="Z94" i="1"/>
  <c r="F164" i="4"/>
  <c r="C30" i="4"/>
  <c r="F194" i="4"/>
  <c r="F172" i="4"/>
  <c r="C171" i="4"/>
  <c r="C170" i="4"/>
  <c r="C169" i="4"/>
  <c r="C168" i="4"/>
  <c r="F160" i="4"/>
  <c r="C160" i="4"/>
  <c r="F154" i="4"/>
  <c r="C154" i="4"/>
  <c r="F150" i="4"/>
  <c r="C150" i="4"/>
  <c r="F130" i="4"/>
  <c r="C130" i="4"/>
  <c r="F108" i="4"/>
  <c r="C108" i="4"/>
  <c r="F102" i="4"/>
  <c r="C102" i="4"/>
  <c r="F93" i="4"/>
  <c r="C91" i="4"/>
  <c r="C90" i="4"/>
  <c r="C89" i="4"/>
  <c r="C88" i="4"/>
  <c r="C87" i="4"/>
  <c r="C86" i="4"/>
  <c r="C85" i="4"/>
  <c r="C84" i="4"/>
  <c r="C83" i="4"/>
  <c r="C82" i="4"/>
  <c r="C79" i="4"/>
  <c r="C78" i="4"/>
  <c r="C77" i="4"/>
  <c r="C75" i="4"/>
  <c r="F72" i="4"/>
  <c r="C71" i="4"/>
  <c r="C70" i="4"/>
  <c r="C69" i="4"/>
  <c r="C68" i="4"/>
  <c r="C66" i="4"/>
  <c r="C65" i="4"/>
  <c r="F62" i="4"/>
  <c r="C62" i="4"/>
  <c r="F49" i="4"/>
  <c r="C49" i="4"/>
  <c r="F45" i="4"/>
  <c r="C45" i="4"/>
  <c r="F40" i="4"/>
  <c r="C40" i="4"/>
  <c r="F35" i="4"/>
  <c r="C35" i="4"/>
  <c r="F7" i="4"/>
  <c r="C7" i="4"/>
  <c r="G227" i="1"/>
  <c r="G219" i="1"/>
  <c r="G215" i="1"/>
  <c r="G19" i="1" s="1"/>
  <c r="G194" i="1"/>
  <c r="M21" i="1" l="1"/>
  <c r="I21" i="2"/>
  <c r="M6" i="1"/>
  <c r="N6" i="1" s="1"/>
  <c r="I6" i="2"/>
  <c r="J6" i="2" s="1"/>
  <c r="M13" i="1"/>
  <c r="N13" i="1" s="1"/>
  <c r="I13" i="2"/>
  <c r="J13" i="2" s="1"/>
  <c r="M7" i="1"/>
  <c r="I7" i="2"/>
  <c r="I12" i="2"/>
  <c r="J12" i="2" s="1"/>
  <c r="M15" i="1"/>
  <c r="I15" i="2"/>
  <c r="U19" i="1"/>
  <c r="M19" i="1"/>
  <c r="N19" i="1" s="1"/>
  <c r="U12" i="1"/>
  <c r="M12" i="1"/>
  <c r="N12" i="1" s="1"/>
  <c r="U18" i="1"/>
  <c r="M18" i="1"/>
  <c r="N18" i="1" s="1"/>
  <c r="U20" i="1"/>
  <c r="M20" i="1"/>
  <c r="N20" i="1" s="1"/>
  <c r="U16" i="1"/>
  <c r="M16" i="1"/>
  <c r="N16" i="1" s="1"/>
  <c r="U105" i="1"/>
  <c r="I5" i="1"/>
  <c r="K24" i="1"/>
  <c r="U13" i="1"/>
  <c r="I22" i="1"/>
  <c r="U125" i="1"/>
  <c r="I8" i="1"/>
  <c r="I8" i="2" s="1"/>
  <c r="U6" i="1"/>
  <c r="AG24" i="1"/>
  <c r="AG34" i="1" s="1"/>
  <c r="AE34" i="1"/>
  <c r="AL5" i="1"/>
  <c r="AL13" i="1"/>
  <c r="AL22" i="1" s="1"/>
  <c r="BB22" i="1"/>
  <c r="BB24" i="1" s="1"/>
  <c r="BB34" i="1" s="1"/>
  <c r="AZ24" i="1"/>
  <c r="AZ34" i="1" s="1"/>
  <c r="AZ55" i="1" s="1"/>
  <c r="AZ56" i="1" s="1"/>
  <c r="AZ62" i="1" s="1"/>
  <c r="G235" i="1"/>
  <c r="C172" i="4"/>
  <c r="C72" i="4"/>
  <c r="F41" i="4"/>
  <c r="C76" i="4"/>
  <c r="C93" i="4" s="1"/>
  <c r="C41" i="4"/>
  <c r="E9" i="2" l="1"/>
  <c r="I5" i="2"/>
  <c r="J5" i="2" s="1"/>
  <c r="E22" i="2"/>
  <c r="I22" i="2" s="1"/>
  <c r="J22" i="2" s="1"/>
  <c r="U5" i="1"/>
  <c r="M5" i="1"/>
  <c r="N5" i="1" s="1"/>
  <c r="U22" i="1"/>
  <c r="M22" i="1"/>
  <c r="N22" i="1" s="1"/>
  <c r="U8" i="1"/>
  <c r="M8" i="1"/>
  <c r="K34" i="1"/>
  <c r="I9" i="1"/>
  <c r="AI24" i="1"/>
  <c r="AJ24" i="1" s="1"/>
  <c r="AI34" i="1"/>
  <c r="AJ34" i="1" s="1"/>
  <c r="AL9" i="1"/>
  <c r="AB193" i="1"/>
  <c r="AC193" i="1" s="1"/>
  <c r="G171" i="1"/>
  <c r="G16" i="1" s="1"/>
  <c r="G165" i="1"/>
  <c r="G15" i="1" s="1"/>
  <c r="G154" i="1"/>
  <c r="G149" i="1"/>
  <c r="G129" i="1"/>
  <c r="G125" i="1"/>
  <c r="G8" i="1" s="1"/>
  <c r="G113" i="1"/>
  <c r="G7" i="1" s="1"/>
  <c r="G109" i="1"/>
  <c r="G6" i="1" s="1"/>
  <c r="AB103" i="1"/>
  <c r="AB102" i="1"/>
  <c r="AC102" i="1" s="1"/>
  <c r="AB97" i="1"/>
  <c r="AC97" i="1" s="1"/>
  <c r="G104" i="1"/>
  <c r="G99" i="1"/>
  <c r="G94" i="1"/>
  <c r="G71" i="1"/>
  <c r="AB257" i="1"/>
  <c r="AB256" i="1"/>
  <c r="X259" i="1"/>
  <c r="AB231" i="1"/>
  <c r="AB232" i="1"/>
  <c r="AB233" i="1"/>
  <c r="AB234" i="1"/>
  <c r="AB230" i="1"/>
  <c r="AC230" i="1" s="1"/>
  <c r="AB225" i="1"/>
  <c r="AB226" i="1"/>
  <c r="X235" i="1"/>
  <c r="AB218" i="1"/>
  <c r="X219" i="1"/>
  <c r="AB198" i="1"/>
  <c r="AB199" i="1"/>
  <c r="AC199" i="1" s="1"/>
  <c r="AB200" i="1"/>
  <c r="AB201" i="1"/>
  <c r="AB202" i="1"/>
  <c r="AB203" i="1"/>
  <c r="AC203" i="1" s="1"/>
  <c r="AB204" i="1"/>
  <c r="AC204" i="1" s="1"/>
  <c r="AB205" i="1"/>
  <c r="AC205" i="1" s="1"/>
  <c r="AB206" i="1"/>
  <c r="AC206" i="1" s="1"/>
  <c r="AB207" i="1"/>
  <c r="AC207" i="1" s="1"/>
  <c r="AB208" i="1"/>
  <c r="AB209" i="1"/>
  <c r="AB210" i="1"/>
  <c r="AB211" i="1"/>
  <c r="AC211" i="1" s="1"/>
  <c r="AB212" i="1"/>
  <c r="AB213" i="1"/>
  <c r="AB214" i="1"/>
  <c r="AB197" i="1"/>
  <c r="AC197" i="1" s="1"/>
  <c r="X215" i="1"/>
  <c r="AB175" i="1"/>
  <c r="AC175" i="1" s="1"/>
  <c r="AB176" i="1"/>
  <c r="AB177" i="1"/>
  <c r="AB178" i="1"/>
  <c r="AB179" i="1"/>
  <c r="AB180" i="1"/>
  <c r="AB181" i="1"/>
  <c r="AB182" i="1"/>
  <c r="AB184" i="1"/>
  <c r="AB185" i="1"/>
  <c r="AB186" i="1"/>
  <c r="AB187" i="1"/>
  <c r="AB188" i="1"/>
  <c r="AB189" i="1"/>
  <c r="AB190" i="1"/>
  <c r="AB191" i="1"/>
  <c r="AB192" i="1"/>
  <c r="AB174" i="1"/>
  <c r="AC174" i="1" s="1"/>
  <c r="X194" i="1"/>
  <c r="X171" i="1"/>
  <c r="AB169" i="1"/>
  <c r="AB170" i="1"/>
  <c r="AB168" i="1"/>
  <c r="AC168" i="1" s="1"/>
  <c r="AB164" i="1"/>
  <c r="AB163" i="1"/>
  <c r="AC163" i="1" s="1"/>
  <c r="X165" i="1"/>
  <c r="AB159" i="1"/>
  <c r="AC159" i="1" s="1"/>
  <c r="AB141" i="1"/>
  <c r="AB143" i="1"/>
  <c r="AB144" i="1"/>
  <c r="AB147" i="1"/>
  <c r="AB152" i="1"/>
  <c r="AB155" i="1"/>
  <c r="AB138" i="1"/>
  <c r="AC138" i="1" s="1"/>
  <c r="AB128" i="1"/>
  <c r="AC128" i="1" s="1"/>
  <c r="AB116" i="1"/>
  <c r="AC116" i="1" s="1"/>
  <c r="AB108" i="1"/>
  <c r="AC108" i="1" s="1"/>
  <c r="X156" i="1"/>
  <c r="AB129" i="1"/>
  <c r="K129" i="1" s="1"/>
  <c r="M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X135" i="1"/>
  <c r="AB117" i="1"/>
  <c r="AB118" i="1"/>
  <c r="AB119" i="1"/>
  <c r="AB120" i="1"/>
  <c r="AB121" i="1"/>
  <c r="AB122" i="1"/>
  <c r="AB123" i="1"/>
  <c r="AB124" i="1"/>
  <c r="X125" i="1"/>
  <c r="AB112" i="1"/>
  <c r="X113" i="1"/>
  <c r="X109" i="1"/>
  <c r="X104" i="1"/>
  <c r="AB98" i="1"/>
  <c r="X99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74" i="1"/>
  <c r="AB69" i="1"/>
  <c r="AB70" i="1"/>
  <c r="AC70" i="1" s="1"/>
  <c r="AB68" i="1"/>
  <c r="AC68" i="1" s="1"/>
  <c r="X71" i="1"/>
  <c r="G21" i="1"/>
  <c r="G20" i="1"/>
  <c r="G18" i="1"/>
  <c r="AB28" i="1"/>
  <c r="AB29" i="1"/>
  <c r="AB30" i="1"/>
  <c r="AB31" i="1"/>
  <c r="AB27" i="1"/>
  <c r="AB13" i="1"/>
  <c r="AB16" i="1"/>
  <c r="AB17" i="1"/>
  <c r="AB18" i="1"/>
  <c r="AB19" i="1"/>
  <c r="AB20" i="1"/>
  <c r="AB12" i="1"/>
  <c r="AC12" i="1" s="1"/>
  <c r="AB7" i="1"/>
  <c r="AB8" i="1"/>
  <c r="AB6" i="1"/>
  <c r="AC6" i="1" s="1"/>
  <c r="AB5" i="1"/>
  <c r="AC5" i="1" s="1"/>
  <c r="X32" i="1"/>
  <c r="X22" i="1"/>
  <c r="X9" i="1"/>
  <c r="Z9" i="1"/>
  <c r="Z14" i="1"/>
  <c r="AB14" i="1" s="1"/>
  <c r="Z32" i="1"/>
  <c r="AB248" i="1"/>
  <c r="Z259" i="1"/>
  <c r="AB21" i="1"/>
  <c r="Z219" i="1"/>
  <c r="Z215" i="1"/>
  <c r="Z194" i="1"/>
  <c r="Z171" i="1"/>
  <c r="Z165" i="1"/>
  <c r="Z15" i="1" s="1"/>
  <c r="AB15" i="1" s="1"/>
  <c r="Z154" i="1"/>
  <c r="AB154" i="1" s="1"/>
  <c r="Z153" i="1"/>
  <c r="AB153" i="1" s="1"/>
  <c r="Z151" i="1"/>
  <c r="AB151" i="1" s="1"/>
  <c r="Z150" i="1"/>
  <c r="AB150" i="1" s="1"/>
  <c r="Z149" i="1"/>
  <c r="AB149" i="1" s="1"/>
  <c r="Z148" i="1"/>
  <c r="AB148" i="1" s="1"/>
  <c r="Z146" i="1"/>
  <c r="AB146" i="1" s="1"/>
  <c r="AB145" i="1"/>
  <c r="Z142" i="1"/>
  <c r="AB142" i="1" s="1"/>
  <c r="Z140" i="1"/>
  <c r="AB140" i="1" s="1"/>
  <c r="AB139" i="1"/>
  <c r="Z125" i="1"/>
  <c r="Z113" i="1"/>
  <c r="Z109" i="1"/>
  <c r="Z104" i="1"/>
  <c r="Z99" i="1"/>
  <c r="Z71" i="1"/>
  <c r="AU259" i="1"/>
  <c r="AU59" i="1" s="1"/>
  <c r="AU60" i="1" s="1"/>
  <c r="AS259" i="1"/>
  <c r="AU251" i="1"/>
  <c r="AS251" i="1"/>
  <c r="AU247" i="1"/>
  <c r="AU246" i="1"/>
  <c r="AU245" i="1"/>
  <c r="AU244" i="1"/>
  <c r="AU243" i="1"/>
  <c r="AU242" i="1"/>
  <c r="AU241" i="1"/>
  <c r="AU240" i="1"/>
  <c r="AU239" i="1"/>
  <c r="AU238" i="1"/>
  <c r="AS235" i="1"/>
  <c r="AU234" i="1"/>
  <c r="AW234" i="1" s="1"/>
  <c r="AU232" i="1"/>
  <c r="AW232" i="1" s="1"/>
  <c r="AU231" i="1"/>
  <c r="AW231" i="1" s="1"/>
  <c r="AU230" i="1"/>
  <c r="AW230" i="1" s="1"/>
  <c r="AU227" i="1"/>
  <c r="AU21" i="1" s="1"/>
  <c r="AS227" i="1"/>
  <c r="AU219" i="1"/>
  <c r="AU20" i="1" s="1"/>
  <c r="AS219" i="1"/>
  <c r="AS20" i="1" s="1"/>
  <c r="AU215" i="1"/>
  <c r="AU19" i="1" s="1"/>
  <c r="AS215" i="1"/>
  <c r="AU194" i="1"/>
  <c r="AU18" i="1" s="1"/>
  <c r="AS194" i="1"/>
  <c r="AU171" i="1"/>
  <c r="AU16" i="1" s="1"/>
  <c r="AS171" i="1"/>
  <c r="AU165" i="1"/>
  <c r="AU15" i="1" s="1"/>
  <c r="AS165" i="1"/>
  <c r="AU154" i="1"/>
  <c r="AS154" i="1"/>
  <c r="AU153" i="1"/>
  <c r="AW153" i="1" s="1"/>
  <c r="AX153" i="1" s="1"/>
  <c r="AU150" i="1"/>
  <c r="AS150" i="1"/>
  <c r="AU149" i="1"/>
  <c r="AS149" i="1"/>
  <c r="AU148" i="1"/>
  <c r="AS148" i="1"/>
  <c r="AU146" i="1"/>
  <c r="AW146" i="1" s="1"/>
  <c r="AX146" i="1" s="1"/>
  <c r="AU145" i="1"/>
  <c r="AS145" i="1"/>
  <c r="AU142" i="1"/>
  <c r="AS142" i="1"/>
  <c r="AU140" i="1"/>
  <c r="AS140" i="1"/>
  <c r="AU139" i="1"/>
  <c r="AS139" i="1"/>
  <c r="AU133" i="1"/>
  <c r="AW133" i="1" s="1"/>
  <c r="AU132" i="1"/>
  <c r="AW132" i="1" s="1"/>
  <c r="AU131" i="1"/>
  <c r="AW131" i="1" s="1"/>
  <c r="AU130" i="1"/>
  <c r="AW130" i="1" s="1"/>
  <c r="AS135" i="1"/>
  <c r="AU128" i="1"/>
  <c r="AW128" i="1" s="1"/>
  <c r="AU125" i="1"/>
  <c r="AU8" i="1" s="1"/>
  <c r="AS125" i="1"/>
  <c r="AU113" i="1"/>
  <c r="AU7" i="1" s="1"/>
  <c r="AS113" i="1"/>
  <c r="AS7" i="1" s="1"/>
  <c r="AU109" i="1"/>
  <c r="AU6" i="1" s="1"/>
  <c r="AS109" i="1"/>
  <c r="AS6" i="1" s="1"/>
  <c r="AU104" i="1"/>
  <c r="AS104" i="1"/>
  <c r="AU99" i="1"/>
  <c r="AS99" i="1"/>
  <c r="AU94" i="1"/>
  <c r="AS94" i="1"/>
  <c r="AU71" i="1"/>
  <c r="AS71" i="1"/>
  <c r="AU32" i="1"/>
  <c r="AS32" i="1"/>
  <c r="AU14" i="1"/>
  <c r="AS14" i="1"/>
  <c r="I9" i="2" l="1"/>
  <c r="J9" i="2" s="1"/>
  <c r="E24" i="2"/>
  <c r="U9" i="1"/>
  <c r="M9" i="1"/>
  <c r="N9" i="1" s="1"/>
  <c r="I24" i="1"/>
  <c r="M24" i="1" s="1"/>
  <c r="N24" i="1" s="1"/>
  <c r="K135" i="1"/>
  <c r="U24" i="1"/>
  <c r="AW149" i="1"/>
  <c r="AX149" i="1" s="1"/>
  <c r="AW238" i="1"/>
  <c r="AW246" i="1"/>
  <c r="AW241" i="1"/>
  <c r="AW240" i="1"/>
  <c r="AW242" i="1"/>
  <c r="AL24" i="1"/>
  <c r="AW239" i="1"/>
  <c r="AW243" i="1"/>
  <c r="AW245" i="1"/>
  <c r="AW247" i="1"/>
  <c r="AW148" i="1"/>
  <c r="AX148" i="1" s="1"/>
  <c r="AW244" i="1"/>
  <c r="AW32" i="1"/>
  <c r="AX32" i="1" s="1"/>
  <c r="AW104" i="1"/>
  <c r="AX104" i="1" s="1"/>
  <c r="AW140" i="1"/>
  <c r="AX140" i="1" s="1"/>
  <c r="AW165" i="1"/>
  <c r="AX165" i="1" s="1"/>
  <c r="AS15" i="1"/>
  <c r="AW15" i="1" s="1"/>
  <c r="AX15" i="1" s="1"/>
  <c r="AW20" i="1"/>
  <c r="AX20" i="1" s="1"/>
  <c r="AW99" i="1"/>
  <c r="AX99" i="1" s="1"/>
  <c r="AS8" i="1"/>
  <c r="AW8" i="1" s="1"/>
  <c r="AX8" i="1" s="1"/>
  <c r="AW125" i="1"/>
  <c r="AX125" i="1" s="1"/>
  <c r="AW139" i="1"/>
  <c r="AX139" i="1" s="1"/>
  <c r="AW154" i="1"/>
  <c r="AS19" i="1"/>
  <c r="AW19" i="1" s="1"/>
  <c r="AX19" i="1" s="1"/>
  <c r="AW215" i="1"/>
  <c r="AX215" i="1" s="1"/>
  <c r="AS39" i="1"/>
  <c r="AS59" i="1"/>
  <c r="AW259" i="1"/>
  <c r="AX259" i="1" s="1"/>
  <c r="AS12" i="1"/>
  <c r="AW14" i="1"/>
  <c r="AW71" i="1"/>
  <c r="AX71" i="1" s="1"/>
  <c r="AW6" i="1"/>
  <c r="AW142" i="1"/>
  <c r="AX142" i="1" s="1"/>
  <c r="AS16" i="1"/>
  <c r="AW16" i="1" s="1"/>
  <c r="AW171" i="1"/>
  <c r="AX171" i="1" s="1"/>
  <c r="AS21" i="1"/>
  <c r="AW21" i="1" s="1"/>
  <c r="AX21" i="1" s="1"/>
  <c r="AW227" i="1"/>
  <c r="AX227" i="1" s="1"/>
  <c r="Z251" i="1"/>
  <c r="Z253" i="1" s="1"/>
  <c r="AW251" i="1"/>
  <c r="AW94" i="1"/>
  <c r="AX94" i="1" s="1"/>
  <c r="AW7" i="1"/>
  <c r="AW145" i="1"/>
  <c r="AX145" i="1" s="1"/>
  <c r="AS18" i="1"/>
  <c r="AW18" i="1" s="1"/>
  <c r="AX18" i="1" s="1"/>
  <c r="AW194" i="1"/>
  <c r="AX194" i="1" s="1"/>
  <c r="G105" i="1"/>
  <c r="G5" i="1" s="1"/>
  <c r="C9" i="2" s="1"/>
  <c r="AB215" i="1"/>
  <c r="AC215" i="1" s="1"/>
  <c r="AB104" i="1"/>
  <c r="AC104" i="1" s="1"/>
  <c r="AB109" i="1"/>
  <c r="AC109" i="1" s="1"/>
  <c r="AB113" i="1"/>
  <c r="AB259" i="1"/>
  <c r="AB171" i="1"/>
  <c r="AB165" i="1"/>
  <c r="X105" i="1"/>
  <c r="G156" i="1"/>
  <c r="G13" i="1" s="1"/>
  <c r="AB227" i="1"/>
  <c r="Z105" i="1"/>
  <c r="AB194" i="1"/>
  <c r="AC194" i="1" s="1"/>
  <c r="X24" i="1"/>
  <c r="X34" i="1" s="1"/>
  <c r="AB94" i="1"/>
  <c r="AB99" i="1"/>
  <c r="AB125" i="1"/>
  <c r="AC125" i="1" s="1"/>
  <c r="AB219" i="1"/>
  <c r="AC219" i="1" s="1"/>
  <c r="G135" i="1"/>
  <c r="G12" i="1" s="1"/>
  <c r="AB9" i="1"/>
  <c r="AB32" i="1"/>
  <c r="AB71" i="1"/>
  <c r="AC71" i="1" s="1"/>
  <c r="Z235" i="1"/>
  <c r="AB235" i="1" s="1"/>
  <c r="AC235" i="1" s="1"/>
  <c r="Z156" i="1"/>
  <c r="AB156" i="1" s="1"/>
  <c r="AU105" i="1"/>
  <c r="AU5" i="1" s="1"/>
  <c r="AU9" i="1" s="1"/>
  <c r="AU156" i="1"/>
  <c r="AU13" i="1" s="1"/>
  <c r="AU235" i="1"/>
  <c r="AU39" i="1" s="1"/>
  <c r="AU40" i="1" s="1"/>
  <c r="AU253" i="1"/>
  <c r="AU135" i="1"/>
  <c r="AU12" i="1" s="1"/>
  <c r="AS105" i="1"/>
  <c r="AS156" i="1"/>
  <c r="Z135" i="1"/>
  <c r="Z22" i="1" s="1"/>
  <c r="BL90" i="1"/>
  <c r="BD90" i="1"/>
  <c r="BJ143" i="1"/>
  <c r="BL143" i="1" s="1"/>
  <c r="BM143" i="1" s="1"/>
  <c r="BD143" i="1"/>
  <c r="BE143" i="1" s="1"/>
  <c r="BL121" i="1"/>
  <c r="BM121" i="1" s="1"/>
  <c r="BD121" i="1"/>
  <c r="BE121" i="1" s="1"/>
  <c r="I34" i="1" l="1"/>
  <c r="M34" i="1" s="1"/>
  <c r="N34" i="1" s="1"/>
  <c r="M135" i="1"/>
  <c r="N135" i="1" s="1"/>
  <c r="C22" i="2"/>
  <c r="C24" i="2" s="1"/>
  <c r="C34" i="2" s="1"/>
  <c r="E34" i="2"/>
  <c r="I34" i="2" s="1"/>
  <c r="J34" i="2" s="1"/>
  <c r="I24" i="2"/>
  <c r="J24" i="2" s="1"/>
  <c r="U34" i="1"/>
  <c r="AU45" i="1"/>
  <c r="AW45" i="1" s="1"/>
  <c r="AL34" i="1"/>
  <c r="AW12" i="1"/>
  <c r="AX12" i="1" s="1"/>
  <c r="AS13" i="1"/>
  <c r="AW156" i="1"/>
  <c r="AX156" i="1" s="1"/>
  <c r="AW135" i="1"/>
  <c r="AX135" i="1" s="1"/>
  <c r="AS5" i="1"/>
  <c r="AW105" i="1"/>
  <c r="AX105" i="1" s="1"/>
  <c r="AS60" i="1"/>
  <c r="AW59" i="1"/>
  <c r="AX59" i="1" s="1"/>
  <c r="AW235" i="1"/>
  <c r="AS40" i="1"/>
  <c r="AW39" i="1"/>
  <c r="AB105" i="1"/>
  <c r="AC105" i="1" s="1"/>
  <c r="AB135" i="1"/>
  <c r="AC135" i="1" s="1"/>
  <c r="Z24" i="1"/>
  <c r="AB22" i="1"/>
  <c r="AC22" i="1" s="1"/>
  <c r="AU22" i="1"/>
  <c r="AU24" i="1" s="1"/>
  <c r="AU34" i="1" s="1"/>
  <c r="AU55" i="1" s="1"/>
  <c r="AU56" i="1" s="1"/>
  <c r="AU62" i="1" s="1"/>
  <c r="AC30" i="1"/>
  <c r="BD30" i="1"/>
  <c r="BE30" i="1" s="1"/>
  <c r="BL30" i="1"/>
  <c r="BM30" i="1" s="1"/>
  <c r="I55" i="1" l="1"/>
  <c r="I56" i="1" s="1"/>
  <c r="I62" i="1" s="1"/>
  <c r="AU46" i="1"/>
  <c r="AU48" i="1" s="1"/>
  <c r="AS9" i="1"/>
  <c r="AW5" i="1"/>
  <c r="AX5" i="1" s="1"/>
  <c r="AS22" i="1"/>
  <c r="AW22" i="1" s="1"/>
  <c r="AX22" i="1" s="1"/>
  <c r="AW13" i="1"/>
  <c r="AX13" i="1" s="1"/>
  <c r="Z34" i="1"/>
  <c r="AB34" i="1" s="1"/>
  <c r="AC34" i="1" s="1"/>
  <c r="AB24" i="1"/>
  <c r="AC151" i="1"/>
  <c r="AC257" i="1"/>
  <c r="AC218" i="1"/>
  <c r="AC192" i="1"/>
  <c r="AC189" i="1"/>
  <c r="AC188" i="1"/>
  <c r="AC187" i="1"/>
  <c r="AC186" i="1"/>
  <c r="AC185" i="1"/>
  <c r="AC184" i="1"/>
  <c r="AC181" i="1"/>
  <c r="AC180" i="1"/>
  <c r="AC179" i="1"/>
  <c r="AC178" i="1"/>
  <c r="AC177" i="1"/>
  <c r="AC176" i="1"/>
  <c r="AC164" i="1"/>
  <c r="AC155" i="1"/>
  <c r="AC152" i="1"/>
  <c r="AC147" i="1"/>
  <c r="AC92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31" i="1"/>
  <c r="AC29" i="1"/>
  <c r="AC28" i="1"/>
  <c r="AC27" i="1"/>
  <c r="AP8" i="1"/>
  <c r="AQ8" i="1" s="1"/>
  <c r="AN32" i="1"/>
  <c r="AP32" i="1" s="1"/>
  <c r="AQ32" i="1" s="1"/>
  <c r="AP14" i="1"/>
  <c r="AQ14" i="1" s="1"/>
  <c r="G32" i="1"/>
  <c r="AP16" i="1" l="1"/>
  <c r="AQ16" i="1" s="1"/>
  <c r="AP15" i="1"/>
  <c r="AQ15" i="1" s="1"/>
  <c r="AP18" i="1"/>
  <c r="AQ18" i="1" s="1"/>
  <c r="AP19" i="1"/>
  <c r="AQ19" i="1" s="1"/>
  <c r="AP6" i="1"/>
  <c r="AQ6" i="1" s="1"/>
  <c r="AP20" i="1"/>
  <c r="AQ20" i="1" s="1"/>
  <c r="AN7" i="1"/>
  <c r="AP7" i="1" s="1"/>
  <c r="AP21" i="1"/>
  <c r="AQ21" i="1" s="1"/>
  <c r="AW9" i="1"/>
  <c r="AX9" i="1" s="1"/>
  <c r="AS24" i="1"/>
  <c r="G9" i="1"/>
  <c r="AS34" i="1" l="1"/>
  <c r="AW24" i="1"/>
  <c r="AX24" i="1" s="1"/>
  <c r="AB241" i="1"/>
  <c r="AB251" i="1"/>
  <c r="AP13" i="1"/>
  <c r="AQ13" i="1" s="1"/>
  <c r="AB247" i="1"/>
  <c r="AB242" i="1"/>
  <c r="AB245" i="1"/>
  <c r="AC234" i="1"/>
  <c r="AB239" i="1"/>
  <c r="AB246" i="1"/>
  <c r="AB244" i="1"/>
  <c r="AC231" i="1"/>
  <c r="AP5" i="1"/>
  <c r="AQ5" i="1" s="1"/>
  <c r="AC232" i="1"/>
  <c r="AB243" i="1"/>
  <c r="AB240" i="1"/>
  <c r="BD205" i="1"/>
  <c r="BE205" i="1" s="1"/>
  <c r="BD202" i="1"/>
  <c r="BE202" i="1" s="1"/>
  <c r="AN22" i="1" l="1"/>
  <c r="AP22" i="1" s="1"/>
  <c r="AQ22" i="1" s="1"/>
  <c r="AP12" i="1"/>
  <c r="AQ12" i="1" s="1"/>
  <c r="AS55" i="1"/>
  <c r="AW34" i="1"/>
  <c r="AX34" i="1" s="1"/>
  <c r="AS253" i="1"/>
  <c r="G22" i="1"/>
  <c r="G24" i="1" s="1"/>
  <c r="G34" i="1" s="1"/>
  <c r="AN9" i="1"/>
  <c r="AP9" i="1" s="1"/>
  <c r="AQ9" i="1" s="1"/>
  <c r="BD230" i="1"/>
  <c r="BE230" i="1" s="1"/>
  <c r="BD244" i="1"/>
  <c r="BD88" i="1"/>
  <c r="BE88" i="1" s="1"/>
  <c r="BD131" i="1"/>
  <c r="BE131" i="1" s="1"/>
  <c r="BD132" i="1"/>
  <c r="BE132" i="1" s="1"/>
  <c r="BD133" i="1"/>
  <c r="BE133" i="1" s="1"/>
  <c r="BD130" i="1"/>
  <c r="BD128" i="1"/>
  <c r="BE128" i="1" s="1"/>
  <c r="BD78" i="1"/>
  <c r="BD154" i="1"/>
  <c r="BD153" i="1"/>
  <c r="BE153" i="1" s="1"/>
  <c r="BD149" i="1"/>
  <c r="BE149" i="1" s="1"/>
  <c r="BD148" i="1"/>
  <c r="BE148" i="1" s="1"/>
  <c r="BD146" i="1"/>
  <c r="BE146" i="1" s="1"/>
  <c r="BD145" i="1"/>
  <c r="BE145" i="1" s="1"/>
  <c r="BD142" i="1"/>
  <c r="BE142" i="1" s="1"/>
  <c r="BD140" i="1"/>
  <c r="BE140" i="1" s="1"/>
  <c r="BD257" i="1"/>
  <c r="BE257" i="1" s="1"/>
  <c r="BD256" i="1"/>
  <c r="BD234" i="1"/>
  <c r="BE234" i="1" s="1"/>
  <c r="BD232" i="1"/>
  <c r="BE232" i="1" s="1"/>
  <c r="BD231" i="1"/>
  <c r="BE231" i="1" s="1"/>
  <c r="BD226" i="1"/>
  <c r="BE226" i="1" s="1"/>
  <c r="BD218" i="1"/>
  <c r="BE218" i="1" s="1"/>
  <c r="BD214" i="1"/>
  <c r="BE214" i="1" s="1"/>
  <c r="BD213" i="1"/>
  <c r="BE213" i="1" s="1"/>
  <c r="BD212" i="1"/>
  <c r="BE212" i="1" s="1"/>
  <c r="BD211" i="1"/>
  <c r="BD210" i="1"/>
  <c r="BD209" i="1"/>
  <c r="BE209" i="1" s="1"/>
  <c r="BD208" i="1"/>
  <c r="BE208" i="1" s="1"/>
  <c r="BD207" i="1"/>
  <c r="BE207" i="1" s="1"/>
  <c r="BD206" i="1"/>
  <c r="BE206" i="1" s="1"/>
  <c r="BD204" i="1"/>
  <c r="BD201" i="1"/>
  <c r="BE201" i="1" s="1"/>
  <c r="BD197" i="1"/>
  <c r="BE197" i="1" s="1"/>
  <c r="BD193" i="1"/>
  <c r="BD192" i="1"/>
  <c r="BE192" i="1" s="1"/>
  <c r="BD191" i="1"/>
  <c r="BD190" i="1"/>
  <c r="BE190" i="1" s="1"/>
  <c r="BD189" i="1"/>
  <c r="BE189" i="1" s="1"/>
  <c r="BD188" i="1"/>
  <c r="BE188" i="1" s="1"/>
  <c r="BD187" i="1"/>
  <c r="BE187" i="1" s="1"/>
  <c r="BD186" i="1"/>
  <c r="BE186" i="1" s="1"/>
  <c r="BD185" i="1"/>
  <c r="BE185" i="1" s="1"/>
  <c r="BD184" i="1"/>
  <c r="BE184" i="1" s="1"/>
  <c r="BD182" i="1"/>
  <c r="BD181" i="1"/>
  <c r="BE181" i="1" s="1"/>
  <c r="BD180" i="1"/>
  <c r="BE180" i="1" s="1"/>
  <c r="BD179" i="1"/>
  <c r="BE179" i="1" s="1"/>
  <c r="BD178" i="1"/>
  <c r="BE178" i="1" s="1"/>
  <c r="BD177" i="1"/>
  <c r="BE177" i="1" s="1"/>
  <c r="BD176" i="1"/>
  <c r="BE176" i="1" s="1"/>
  <c r="BD175" i="1"/>
  <c r="BE175" i="1" s="1"/>
  <c r="BD174" i="1"/>
  <c r="BE174" i="1" s="1"/>
  <c r="BD170" i="1"/>
  <c r="BD169" i="1"/>
  <c r="BD168" i="1"/>
  <c r="BE168" i="1" s="1"/>
  <c r="BD164" i="1"/>
  <c r="BE164" i="1" s="1"/>
  <c r="BD163" i="1"/>
  <c r="BE163" i="1" s="1"/>
  <c r="BD155" i="1"/>
  <c r="BE155" i="1" s="1"/>
  <c r="BD152" i="1"/>
  <c r="BE152" i="1" s="1"/>
  <c r="BD147" i="1"/>
  <c r="BE147" i="1" s="1"/>
  <c r="BD138" i="1"/>
  <c r="BE138" i="1" s="1"/>
  <c r="BD134" i="1"/>
  <c r="BE134" i="1" s="1"/>
  <c r="BD129" i="1"/>
  <c r="BE129" i="1" s="1"/>
  <c r="BD124" i="1"/>
  <c r="BD123" i="1"/>
  <c r="BD122" i="1"/>
  <c r="BD120" i="1"/>
  <c r="BE120" i="1" s="1"/>
  <c r="BD119" i="1"/>
  <c r="BD118" i="1"/>
  <c r="BE118" i="1" s="1"/>
  <c r="BD117" i="1"/>
  <c r="BE117" i="1" s="1"/>
  <c r="BD116" i="1"/>
  <c r="BD112" i="1"/>
  <c r="BD108" i="1"/>
  <c r="BD103" i="1"/>
  <c r="BD102" i="1"/>
  <c r="BE102" i="1" s="1"/>
  <c r="BD98" i="1"/>
  <c r="BD97" i="1"/>
  <c r="BE97" i="1" s="1"/>
  <c r="BD92" i="1"/>
  <c r="BE92" i="1" s="1"/>
  <c r="BD91" i="1"/>
  <c r="BE91" i="1" s="1"/>
  <c r="BD89" i="1"/>
  <c r="BD87" i="1"/>
  <c r="BE87" i="1" s="1"/>
  <c r="BD86" i="1"/>
  <c r="BE86" i="1" s="1"/>
  <c r="BD85" i="1"/>
  <c r="BE85" i="1" s="1"/>
  <c r="BD84" i="1"/>
  <c r="BE84" i="1" s="1"/>
  <c r="BD83" i="1"/>
  <c r="BE83" i="1" s="1"/>
  <c r="BD82" i="1"/>
  <c r="BE82" i="1" s="1"/>
  <c r="BD81" i="1"/>
  <c r="BE81" i="1" s="1"/>
  <c r="BD80" i="1"/>
  <c r="BE80" i="1" s="1"/>
  <c r="BD79" i="1"/>
  <c r="BE79" i="1" s="1"/>
  <c r="BD77" i="1"/>
  <c r="BE77" i="1" s="1"/>
  <c r="BD76" i="1"/>
  <c r="BE76" i="1" s="1"/>
  <c r="BD75" i="1"/>
  <c r="BE75" i="1" s="1"/>
  <c r="BD74" i="1"/>
  <c r="BE74" i="1" s="1"/>
  <c r="BD70" i="1"/>
  <c r="BE70" i="1" s="1"/>
  <c r="BD69" i="1"/>
  <c r="BE69" i="1" s="1"/>
  <c r="BD68" i="1"/>
  <c r="BD54" i="1"/>
  <c r="BD53" i="1"/>
  <c r="BD44" i="1"/>
  <c r="BD43" i="1"/>
  <c r="BD31" i="1"/>
  <c r="BE31" i="1" s="1"/>
  <c r="BD29" i="1"/>
  <c r="BE29" i="1" s="1"/>
  <c r="BD28" i="1"/>
  <c r="BE28" i="1" s="1"/>
  <c r="BD27" i="1"/>
  <c r="BE27" i="1" s="1"/>
  <c r="AS46" i="1" l="1"/>
  <c r="AW253" i="1"/>
  <c r="AS56" i="1"/>
  <c r="AW55" i="1"/>
  <c r="AX55" i="1" s="1"/>
  <c r="AN24" i="1"/>
  <c r="AP24" i="1" s="1"/>
  <c r="AQ24" i="1" s="1"/>
  <c r="BD104" i="1"/>
  <c r="BE104" i="1" s="1"/>
  <c r="BD32" i="1"/>
  <c r="BE32" i="1" s="1"/>
  <c r="BD99" i="1"/>
  <c r="BE99" i="1" s="1"/>
  <c r="BD125" i="1"/>
  <c r="BE125" i="1" s="1"/>
  <c r="BD14" i="1"/>
  <c r="BD94" i="1"/>
  <c r="BE94" i="1" s="1"/>
  <c r="BD165" i="1"/>
  <c r="BE165" i="1" s="1"/>
  <c r="BD259" i="1"/>
  <c r="BE259" i="1" s="1"/>
  <c r="BD215" i="1"/>
  <c r="BE215" i="1" s="1"/>
  <c r="BD13" i="1"/>
  <c r="BE13" i="1" s="1"/>
  <c r="BD194" i="1"/>
  <c r="BE194" i="1" s="1"/>
  <c r="BD19" i="1"/>
  <c r="BE19" i="1" s="1"/>
  <c r="BD171" i="1"/>
  <c r="BE171" i="1" s="1"/>
  <c r="BD20" i="1"/>
  <c r="BE20" i="1" s="1"/>
  <c r="BD16" i="1"/>
  <c r="BD15" i="1"/>
  <c r="BE15" i="1" s="1"/>
  <c r="BD8" i="1"/>
  <c r="BE8" i="1" s="1"/>
  <c r="BD6" i="1"/>
  <c r="BD71" i="1"/>
  <c r="BE71" i="1" s="1"/>
  <c r="BD227" i="1"/>
  <c r="BE227" i="1" s="1"/>
  <c r="BD7" i="1"/>
  <c r="BD39" i="1"/>
  <c r="BD18" i="1"/>
  <c r="BE18" i="1" s="1"/>
  <c r="BD21" i="1"/>
  <c r="BE21" i="1" s="1"/>
  <c r="BD235" i="1"/>
  <c r="BE235" i="1" s="1"/>
  <c r="BD139" i="1"/>
  <c r="BE139" i="1" s="1"/>
  <c r="BL257" i="1"/>
  <c r="BM257" i="1" s="1"/>
  <c r="BL256" i="1"/>
  <c r="BL234" i="1"/>
  <c r="BM234" i="1" s="1"/>
  <c r="BL232" i="1"/>
  <c r="BM232" i="1" s="1"/>
  <c r="BL231" i="1"/>
  <c r="BM231" i="1" s="1"/>
  <c r="BL230" i="1"/>
  <c r="BM230" i="1" s="1"/>
  <c r="BL226" i="1"/>
  <c r="BM226" i="1" s="1"/>
  <c r="BL218" i="1"/>
  <c r="BM218" i="1" s="1"/>
  <c r="BL214" i="1"/>
  <c r="BM214" i="1" s="1"/>
  <c r="BL213" i="1"/>
  <c r="BM213" i="1" s="1"/>
  <c r="BL212" i="1"/>
  <c r="BM212" i="1" s="1"/>
  <c r="BL211" i="1"/>
  <c r="BL210" i="1"/>
  <c r="BL209" i="1"/>
  <c r="BM209" i="1" s="1"/>
  <c r="BL208" i="1"/>
  <c r="BM208" i="1" s="1"/>
  <c r="BL207" i="1"/>
  <c r="BM207" i="1" s="1"/>
  <c r="BL206" i="1"/>
  <c r="BL204" i="1"/>
  <c r="BM204" i="1" s="1"/>
  <c r="BL201" i="1"/>
  <c r="BM201" i="1" s="1"/>
  <c r="BL197" i="1"/>
  <c r="BM197" i="1" s="1"/>
  <c r="BL193" i="1"/>
  <c r="BL192" i="1"/>
  <c r="BM192" i="1" s="1"/>
  <c r="BL191" i="1"/>
  <c r="BM191" i="1" s="1"/>
  <c r="BL190" i="1"/>
  <c r="BM190" i="1" s="1"/>
  <c r="BL189" i="1"/>
  <c r="BM189" i="1" s="1"/>
  <c r="BL188" i="1"/>
  <c r="BM188" i="1" s="1"/>
  <c r="BL187" i="1"/>
  <c r="BM187" i="1" s="1"/>
  <c r="BL186" i="1"/>
  <c r="BM186" i="1" s="1"/>
  <c r="BL185" i="1"/>
  <c r="BM185" i="1" s="1"/>
  <c r="BL184" i="1"/>
  <c r="BM184" i="1" s="1"/>
  <c r="BL182" i="1"/>
  <c r="BM182" i="1" s="1"/>
  <c r="BL181" i="1"/>
  <c r="BM181" i="1" s="1"/>
  <c r="BL180" i="1"/>
  <c r="BM180" i="1" s="1"/>
  <c r="BL179" i="1"/>
  <c r="BM179" i="1" s="1"/>
  <c r="BL178" i="1"/>
  <c r="BM178" i="1" s="1"/>
  <c r="BL177" i="1"/>
  <c r="BM177" i="1" s="1"/>
  <c r="BL176" i="1"/>
  <c r="BM176" i="1" s="1"/>
  <c r="BL175" i="1"/>
  <c r="BM175" i="1" s="1"/>
  <c r="BL174" i="1"/>
  <c r="BM174" i="1" s="1"/>
  <c r="BL170" i="1"/>
  <c r="BL169" i="1"/>
  <c r="BL168" i="1"/>
  <c r="BM168" i="1" s="1"/>
  <c r="BL164" i="1"/>
  <c r="BM164" i="1" s="1"/>
  <c r="BL163" i="1"/>
  <c r="BM163" i="1" s="1"/>
  <c r="BL155" i="1"/>
  <c r="BL152" i="1"/>
  <c r="BM152" i="1" s="1"/>
  <c r="BL147" i="1"/>
  <c r="BM147" i="1" s="1"/>
  <c r="BL138" i="1"/>
  <c r="BM138" i="1" s="1"/>
  <c r="BL133" i="1"/>
  <c r="BM133" i="1" s="1"/>
  <c r="BL130" i="1"/>
  <c r="BL129" i="1"/>
  <c r="BM129" i="1" s="1"/>
  <c r="BL124" i="1"/>
  <c r="BL123" i="1"/>
  <c r="BL122" i="1"/>
  <c r="BL120" i="1"/>
  <c r="BM120" i="1" s="1"/>
  <c r="BL119" i="1"/>
  <c r="BL118" i="1"/>
  <c r="BM118" i="1" s="1"/>
  <c r="BL117" i="1"/>
  <c r="BM117" i="1" s="1"/>
  <c r="BL116" i="1"/>
  <c r="BL112" i="1"/>
  <c r="BL108" i="1"/>
  <c r="BL103" i="1"/>
  <c r="BL102" i="1"/>
  <c r="BM102" i="1" s="1"/>
  <c r="BL98" i="1"/>
  <c r="BL97" i="1"/>
  <c r="BM97" i="1" s="1"/>
  <c r="BL92" i="1"/>
  <c r="BM92" i="1" s="1"/>
  <c r="BL91" i="1"/>
  <c r="BM91" i="1" s="1"/>
  <c r="BL89" i="1"/>
  <c r="BL87" i="1"/>
  <c r="BM87" i="1" s="1"/>
  <c r="BL86" i="1"/>
  <c r="BM86" i="1" s="1"/>
  <c r="BL85" i="1"/>
  <c r="BM85" i="1" s="1"/>
  <c r="BL84" i="1"/>
  <c r="BM84" i="1" s="1"/>
  <c r="BL83" i="1"/>
  <c r="BL82" i="1"/>
  <c r="BM82" i="1" s="1"/>
  <c r="BL81" i="1"/>
  <c r="BM81" i="1" s="1"/>
  <c r="BL80" i="1"/>
  <c r="BM80" i="1" s="1"/>
  <c r="BL79" i="1"/>
  <c r="BM79" i="1" s="1"/>
  <c r="BL77" i="1"/>
  <c r="BM77" i="1" s="1"/>
  <c r="BL76" i="1"/>
  <c r="BM76" i="1" s="1"/>
  <c r="BL75" i="1"/>
  <c r="BM75" i="1" s="1"/>
  <c r="BL74" i="1"/>
  <c r="BM74" i="1" s="1"/>
  <c r="BL70" i="1"/>
  <c r="BM70" i="1" s="1"/>
  <c r="BL69" i="1"/>
  <c r="BL68" i="1"/>
  <c r="BL54" i="1"/>
  <c r="BL53" i="1"/>
  <c r="BL44" i="1"/>
  <c r="BL43" i="1"/>
  <c r="BL31" i="1"/>
  <c r="BM31" i="1" s="1"/>
  <c r="BL29" i="1"/>
  <c r="BM29" i="1" s="1"/>
  <c r="BL28" i="1"/>
  <c r="BM28" i="1" s="1"/>
  <c r="BL27" i="1"/>
  <c r="BM27" i="1" s="1"/>
  <c r="AC259" i="1"/>
  <c r="AC20" i="1"/>
  <c r="AC153" i="1"/>
  <c r="AC149" i="1"/>
  <c r="AC148" i="1"/>
  <c r="AC146" i="1"/>
  <c r="AC145" i="1"/>
  <c r="AC142" i="1"/>
  <c r="AC140" i="1"/>
  <c r="AC139" i="1"/>
  <c r="AC99" i="1"/>
  <c r="AC94" i="1"/>
  <c r="AC32" i="1"/>
  <c r="AC14" i="1"/>
  <c r="AS62" i="1" l="1"/>
  <c r="AW62" i="1" s="1"/>
  <c r="AX62" i="1" s="1"/>
  <c r="AW56" i="1"/>
  <c r="AX56" i="1" s="1"/>
  <c r="AS48" i="1"/>
  <c r="AW48" i="1" s="1"/>
  <c r="AX48" i="1" s="1"/>
  <c r="AW46" i="1"/>
  <c r="AX46" i="1" s="1"/>
  <c r="AN34" i="1"/>
  <c r="AP34" i="1" s="1"/>
  <c r="AQ34" i="1" s="1"/>
  <c r="AC8" i="1"/>
  <c r="AC18" i="1"/>
  <c r="AC19" i="1"/>
  <c r="AC15" i="1"/>
  <c r="AC165" i="1"/>
  <c r="AC16" i="1"/>
  <c r="AC171" i="1"/>
  <c r="BD135" i="1"/>
  <c r="BE135" i="1" s="1"/>
  <c r="BD12" i="1"/>
  <c r="BE12" i="1" s="1"/>
  <c r="BD156" i="1"/>
  <c r="BE156" i="1" s="1"/>
  <c r="BD59" i="1"/>
  <c r="BD105" i="1"/>
  <c r="BE105" i="1" s="1"/>
  <c r="BD45" i="1"/>
  <c r="BD46" i="1"/>
  <c r="AB253" i="1"/>
  <c r="BD5" i="1" l="1"/>
  <c r="BE5" i="1" s="1"/>
  <c r="BD22" i="1"/>
  <c r="BE22" i="1" s="1"/>
  <c r="AC13" i="1"/>
  <c r="AC156" i="1"/>
  <c r="BD9" i="1"/>
  <c r="BE9" i="1" s="1"/>
  <c r="BD48" i="1"/>
  <c r="AC9" i="1" l="1"/>
  <c r="BD24" i="1"/>
  <c r="BE24" i="1" s="1"/>
  <c r="BH259" i="1"/>
  <c r="BH253" i="1"/>
  <c r="BH235" i="1"/>
  <c r="BH227" i="1"/>
  <c r="BH219" i="1"/>
  <c r="BH20" i="1" s="1"/>
  <c r="BH215" i="1"/>
  <c r="BH194" i="1"/>
  <c r="BH171" i="1"/>
  <c r="BH165" i="1"/>
  <c r="BH156" i="1"/>
  <c r="BH135" i="1"/>
  <c r="BH125" i="1"/>
  <c r="BH113" i="1"/>
  <c r="BH7" i="1" s="1"/>
  <c r="BH109" i="1"/>
  <c r="BH6" i="1" s="1"/>
  <c r="BH104" i="1"/>
  <c r="BH99" i="1"/>
  <c r="BH94" i="1"/>
  <c r="BH71" i="1"/>
  <c r="BH32" i="1"/>
  <c r="BH14" i="1"/>
  <c r="BJ132" i="1"/>
  <c r="BL132" i="1" s="1"/>
  <c r="BM132" i="1" s="1"/>
  <c r="BD34" i="1" l="1"/>
  <c r="BE34" i="1" s="1"/>
  <c r="BH8" i="1"/>
  <c r="BH16" i="1"/>
  <c r="BH21" i="1"/>
  <c r="BH12" i="1"/>
  <c r="BH13" i="1"/>
  <c r="BH19" i="1"/>
  <c r="BH45" i="1"/>
  <c r="BH18" i="1"/>
  <c r="BH39" i="1"/>
  <c r="BH15" i="1"/>
  <c r="BH59" i="1"/>
  <c r="BH105" i="1"/>
  <c r="BJ14" i="1"/>
  <c r="BL14" i="1" s="1"/>
  <c r="BJ259" i="1"/>
  <c r="BL259" i="1" s="1"/>
  <c r="BM259" i="1" s="1"/>
  <c r="BJ239" i="1"/>
  <c r="BL239" i="1" s="1"/>
  <c r="BM239" i="1" s="1"/>
  <c r="BD239" i="1" s="1"/>
  <c r="BE239" i="1" s="1"/>
  <c r="BJ240" i="1"/>
  <c r="BL240" i="1" s="1"/>
  <c r="BM240" i="1" s="1"/>
  <c r="BD240" i="1" s="1"/>
  <c r="BE240" i="1" s="1"/>
  <c r="BJ241" i="1"/>
  <c r="BL241" i="1" s="1"/>
  <c r="BM241" i="1" s="1"/>
  <c r="BD241" i="1" s="1"/>
  <c r="BE241" i="1" s="1"/>
  <c r="BJ242" i="1"/>
  <c r="BL242" i="1" s="1"/>
  <c r="BM242" i="1" s="1"/>
  <c r="BD242" i="1" s="1"/>
  <c r="BE242" i="1" s="1"/>
  <c r="BJ243" i="1"/>
  <c r="BL243" i="1" s="1"/>
  <c r="BM243" i="1" s="1"/>
  <c r="BD243" i="1" s="1"/>
  <c r="BE243" i="1" s="1"/>
  <c r="BJ244" i="1"/>
  <c r="BL244" i="1" s="1"/>
  <c r="BJ245" i="1"/>
  <c r="BL245" i="1" s="1"/>
  <c r="BM245" i="1" s="1"/>
  <c r="BD245" i="1" s="1"/>
  <c r="BE245" i="1" s="1"/>
  <c r="BJ246" i="1"/>
  <c r="BL246" i="1" s="1"/>
  <c r="BM246" i="1" s="1"/>
  <c r="BD246" i="1" s="1"/>
  <c r="BE246" i="1" s="1"/>
  <c r="BJ247" i="1"/>
  <c r="BL247" i="1" s="1"/>
  <c r="BM247" i="1" s="1"/>
  <c r="BD247" i="1" s="1"/>
  <c r="BJ251" i="1"/>
  <c r="BL251" i="1" s="1"/>
  <c r="BM251" i="1" s="1"/>
  <c r="BD251" i="1" s="1"/>
  <c r="BJ238" i="1"/>
  <c r="BL238" i="1" s="1"/>
  <c r="BM238" i="1" s="1"/>
  <c r="AC24" i="1" l="1"/>
  <c r="BD253" i="1"/>
  <c r="BE253" i="1" s="1"/>
  <c r="BD238" i="1"/>
  <c r="BE238" i="1" s="1"/>
  <c r="BD55" i="1"/>
  <c r="BH22" i="1"/>
  <c r="BH5" i="1"/>
  <c r="BH40" i="1"/>
  <c r="BL39" i="1"/>
  <c r="BH60" i="1"/>
  <c r="BL59" i="1"/>
  <c r="BH46" i="1"/>
  <c r="BL46" i="1" s="1"/>
  <c r="BL45" i="1"/>
  <c r="BJ253" i="1"/>
  <c r="BL253" i="1" s="1"/>
  <c r="BM253" i="1" s="1"/>
  <c r="BJ235" i="1"/>
  <c r="BL235" i="1" s="1"/>
  <c r="BM235" i="1" s="1"/>
  <c r="BJ227" i="1"/>
  <c r="BL227" i="1" s="1"/>
  <c r="BM227" i="1" s="1"/>
  <c r="BJ219" i="1"/>
  <c r="BJ215" i="1"/>
  <c r="BL215" i="1" s="1"/>
  <c r="BM215" i="1" s="1"/>
  <c r="BJ194" i="1"/>
  <c r="BL194" i="1" s="1"/>
  <c r="BM194" i="1" s="1"/>
  <c r="BJ171" i="1"/>
  <c r="BJ165" i="1"/>
  <c r="BJ154" i="1"/>
  <c r="BL154" i="1" s="1"/>
  <c r="BJ153" i="1"/>
  <c r="BL153" i="1" s="1"/>
  <c r="BM153" i="1" s="1"/>
  <c r="BJ149" i="1"/>
  <c r="BL149" i="1" s="1"/>
  <c r="BM149" i="1" s="1"/>
  <c r="BJ148" i="1"/>
  <c r="BL148" i="1" s="1"/>
  <c r="BM148" i="1" s="1"/>
  <c r="BJ146" i="1"/>
  <c r="BL146" i="1" s="1"/>
  <c r="BM146" i="1" s="1"/>
  <c r="BJ145" i="1"/>
  <c r="BL145" i="1" s="1"/>
  <c r="BM145" i="1" s="1"/>
  <c r="BJ142" i="1"/>
  <c r="BL142" i="1" s="1"/>
  <c r="BM142" i="1" s="1"/>
  <c r="BJ140" i="1"/>
  <c r="BL140" i="1" s="1"/>
  <c r="BM140" i="1" s="1"/>
  <c r="BJ139" i="1"/>
  <c r="BL139" i="1" s="1"/>
  <c r="BM139" i="1" s="1"/>
  <c r="BJ131" i="1"/>
  <c r="BL131" i="1" s="1"/>
  <c r="BM131" i="1" s="1"/>
  <c r="BD56" i="1" l="1"/>
  <c r="BD62" i="1"/>
  <c r="BH9" i="1"/>
  <c r="BH48" i="1"/>
  <c r="BL48" i="1" s="1"/>
  <c r="BJ15" i="1"/>
  <c r="BL15" i="1" s="1"/>
  <c r="BM15" i="1" s="1"/>
  <c r="BL165" i="1"/>
  <c r="BM165" i="1" s="1"/>
  <c r="BJ16" i="1"/>
  <c r="BL16" i="1" s="1"/>
  <c r="BL171" i="1"/>
  <c r="BM171" i="1" s="1"/>
  <c r="BJ156" i="1"/>
  <c r="BL156" i="1" s="1"/>
  <c r="BM156" i="1" s="1"/>
  <c r="BJ128" i="1"/>
  <c r="BL128" i="1" s="1"/>
  <c r="BM128" i="1" s="1"/>
  <c r="BH24" i="1" l="1"/>
  <c r="BJ134" i="1"/>
  <c r="BJ135" i="1" l="1"/>
  <c r="BL135" i="1" s="1"/>
  <c r="BM135" i="1" s="1"/>
  <c r="BL134" i="1"/>
  <c r="BM134" i="1" s="1"/>
  <c r="BH34" i="1"/>
  <c r="BJ125" i="1"/>
  <c r="BL125" i="1" s="1"/>
  <c r="BM125" i="1" s="1"/>
  <c r="BJ113" i="1"/>
  <c r="BJ109" i="1"/>
  <c r="BJ6" i="1" s="1"/>
  <c r="BL6" i="1" s="1"/>
  <c r="BJ104" i="1"/>
  <c r="BL104" i="1" s="1"/>
  <c r="BM104" i="1" s="1"/>
  <c r="BJ99" i="1"/>
  <c r="BL99" i="1" s="1"/>
  <c r="BM99" i="1" s="1"/>
  <c r="BJ94" i="1"/>
  <c r="BL94" i="1" s="1"/>
  <c r="BM94" i="1" s="1"/>
  <c r="BJ71" i="1"/>
  <c r="BL71" i="1" s="1"/>
  <c r="BM71" i="1" s="1"/>
  <c r="BH55" i="1" l="1"/>
  <c r="BJ105" i="1"/>
  <c r="BJ32" i="1"/>
  <c r="BL32" i="1" s="1"/>
  <c r="BM32" i="1" s="1"/>
  <c r="BQ32" i="1"/>
  <c r="BJ7" i="1"/>
  <c r="BL7" i="1" s="1"/>
  <c r="BJ8" i="1"/>
  <c r="BL8" i="1" s="1"/>
  <c r="BM8" i="1" s="1"/>
  <c r="BJ12" i="1"/>
  <c r="BL12" i="1" s="1"/>
  <c r="BM12" i="1" s="1"/>
  <c r="BJ13" i="1"/>
  <c r="BL13" i="1" s="1"/>
  <c r="BM13" i="1" s="1"/>
  <c r="BJ18" i="1"/>
  <c r="BL18" i="1" s="1"/>
  <c r="BM18" i="1" s="1"/>
  <c r="BJ19" i="1"/>
  <c r="BL19" i="1" s="1"/>
  <c r="BM19" i="1" s="1"/>
  <c r="BJ20" i="1"/>
  <c r="BL20" i="1" s="1"/>
  <c r="BM20" i="1" s="1"/>
  <c r="BJ21" i="1"/>
  <c r="BL21" i="1" s="1"/>
  <c r="BM21" i="1" s="1"/>
  <c r="BQ182" i="1"/>
  <c r="BS182" i="1" s="1"/>
  <c r="BT182" i="1" s="1"/>
  <c r="BJ5" i="1" l="1"/>
  <c r="BL5" i="1" s="1"/>
  <c r="BM5" i="1" s="1"/>
  <c r="BL105" i="1"/>
  <c r="BM105" i="1" s="1"/>
  <c r="BH56" i="1"/>
  <c r="BL55" i="1"/>
  <c r="BJ22" i="1"/>
  <c r="BL22" i="1" s="1"/>
  <c r="BM22" i="1" s="1"/>
  <c r="BQ165" i="1"/>
  <c r="BQ171" i="1"/>
  <c r="BJ9" i="1" l="1"/>
  <c r="BL9" i="1" s="1"/>
  <c r="BM9" i="1" s="1"/>
  <c r="BH62" i="1"/>
  <c r="BL62" i="1" s="1"/>
  <c r="BL56" i="1"/>
  <c r="BJ24" i="1" l="1"/>
  <c r="BL24" i="1" s="1"/>
  <c r="BM24" i="1" s="1"/>
  <c r="BO32" i="1"/>
  <c r="BS32" i="1" s="1"/>
  <c r="BT32" i="1" s="1"/>
  <c r="BO259" i="1"/>
  <c r="BO253" i="1"/>
  <c r="BO235" i="1"/>
  <c r="BO227" i="1"/>
  <c r="BO219" i="1"/>
  <c r="BO20" i="1" s="1"/>
  <c r="BO215" i="1"/>
  <c r="BV194" i="1"/>
  <c r="BO194" i="1"/>
  <c r="BO171" i="1"/>
  <c r="BS171" i="1" s="1"/>
  <c r="BT171" i="1" s="1"/>
  <c r="BV14" i="1"/>
  <c r="BX14" i="1"/>
  <c r="BO14" i="1"/>
  <c r="BS14" i="1" s="1"/>
  <c r="BO165" i="1"/>
  <c r="BS165" i="1" s="1"/>
  <c r="BT165" i="1" s="1"/>
  <c r="BO156" i="1"/>
  <c r="BO135" i="1"/>
  <c r="BO125" i="1"/>
  <c r="BO113" i="1"/>
  <c r="BO109" i="1"/>
  <c r="BO6" i="1" s="1"/>
  <c r="BS6" i="1" s="1"/>
  <c r="BO99" i="1"/>
  <c r="BO104" i="1"/>
  <c r="BO94" i="1"/>
  <c r="BO71" i="1"/>
  <c r="BJ34" i="1" l="1"/>
  <c r="BL34" i="1" s="1"/>
  <c r="BM34" i="1" s="1"/>
  <c r="BO59" i="1"/>
  <c r="BO18" i="1"/>
  <c r="BO21" i="1"/>
  <c r="BO39" i="1"/>
  <c r="BO45" i="1"/>
  <c r="BO19" i="1"/>
  <c r="BO15" i="1"/>
  <c r="BO16" i="1"/>
  <c r="BS16" i="1" s="1"/>
  <c r="BO12" i="1"/>
  <c r="BO8" i="1"/>
  <c r="BO13" i="1"/>
  <c r="BO105" i="1"/>
  <c r="BQ259" i="1"/>
  <c r="BQ59" i="1" s="1"/>
  <c r="BQ60" i="1" s="1"/>
  <c r="BQ253" i="1"/>
  <c r="BQ45" i="1" s="1"/>
  <c r="BQ46" i="1" s="1"/>
  <c r="BQ235" i="1"/>
  <c r="BQ39" i="1" s="1"/>
  <c r="BQ40" i="1" s="1"/>
  <c r="BQ227" i="1"/>
  <c r="BQ21" i="1" s="1"/>
  <c r="BQ219" i="1"/>
  <c r="BQ20" i="1" s="1"/>
  <c r="BS20" i="1" s="1"/>
  <c r="BT20" i="1" s="1"/>
  <c r="BQ215" i="1"/>
  <c r="BQ19" i="1" s="1"/>
  <c r="BQ194" i="1"/>
  <c r="BQ18" i="1" s="1"/>
  <c r="BQ15" i="1"/>
  <c r="BQ156" i="1"/>
  <c r="BQ13" i="1" s="1"/>
  <c r="BQ135" i="1"/>
  <c r="BQ12" i="1" s="1"/>
  <c r="BQ125" i="1"/>
  <c r="BQ8" i="1" s="1"/>
  <c r="BQ113" i="1"/>
  <c r="BQ7" i="1" s="1"/>
  <c r="BS7" i="1" s="1"/>
  <c r="BQ104" i="1"/>
  <c r="BS104" i="1" s="1"/>
  <c r="BT104" i="1" s="1"/>
  <c r="BQ99" i="1"/>
  <c r="BS99" i="1" s="1"/>
  <c r="BT99" i="1" s="1"/>
  <c r="BQ94" i="1"/>
  <c r="BS94" i="1" s="1"/>
  <c r="BT94" i="1" s="1"/>
  <c r="BQ71" i="1"/>
  <c r="BS71" i="1" s="1"/>
  <c r="BT71" i="1" s="1"/>
  <c r="BS8" i="1" l="1"/>
  <c r="BT8" i="1" s="1"/>
  <c r="BS59" i="1"/>
  <c r="BS12" i="1"/>
  <c r="BT12" i="1" s="1"/>
  <c r="BS156" i="1"/>
  <c r="BT156" i="1" s="1"/>
  <c r="BS18" i="1"/>
  <c r="BT18" i="1" s="1"/>
  <c r="BS235" i="1"/>
  <c r="BT235" i="1" s="1"/>
  <c r="BS125" i="1"/>
  <c r="BT125" i="1" s="1"/>
  <c r="BS15" i="1"/>
  <c r="BT15" i="1" s="1"/>
  <c r="BS135" i="1"/>
  <c r="BT135" i="1" s="1"/>
  <c r="BS19" i="1"/>
  <c r="BT19" i="1" s="1"/>
  <c r="BS45" i="1"/>
  <c r="BT45" i="1" s="1"/>
  <c r="BS194" i="1"/>
  <c r="BT194" i="1" s="1"/>
  <c r="BS215" i="1"/>
  <c r="BT215" i="1" s="1"/>
  <c r="BS39" i="1"/>
  <c r="BT39" i="1" s="1"/>
  <c r="BS259" i="1"/>
  <c r="BT259" i="1" s="1"/>
  <c r="BS227" i="1"/>
  <c r="BT227" i="1" s="1"/>
  <c r="BS13" i="1"/>
  <c r="BT13" i="1" s="1"/>
  <c r="BS21" i="1"/>
  <c r="BT21" i="1" s="1"/>
  <c r="BS253" i="1"/>
  <c r="BT253" i="1" s="1"/>
  <c r="BO46" i="1"/>
  <c r="BS46" i="1" s="1"/>
  <c r="BT46" i="1" s="1"/>
  <c r="BO40" i="1"/>
  <c r="BO60" i="1"/>
  <c r="BO5" i="1"/>
  <c r="BO22" i="1"/>
  <c r="BQ48" i="1"/>
  <c r="BQ105" i="1"/>
  <c r="BQ5" i="1" s="1"/>
  <c r="BQ22" i="1"/>
  <c r="BO48" i="1" l="1"/>
  <c r="BS48" i="1" s="1"/>
  <c r="BT48" i="1" s="1"/>
  <c r="BS5" i="1"/>
  <c r="BT5" i="1" s="1"/>
  <c r="BS22" i="1"/>
  <c r="BT22" i="1" s="1"/>
  <c r="BS105" i="1"/>
  <c r="BT105" i="1" s="1"/>
  <c r="BO9" i="1"/>
  <c r="BQ9" i="1"/>
  <c r="BV259" i="1"/>
  <c r="BV59" i="1" s="1"/>
  <c r="BV60" i="1" s="1"/>
  <c r="BV253" i="1"/>
  <c r="BV45" i="1" s="1"/>
  <c r="BV46" i="1" s="1"/>
  <c r="BV235" i="1"/>
  <c r="BV39" i="1" s="1"/>
  <c r="BV40" i="1" s="1"/>
  <c r="BV227" i="1"/>
  <c r="BV21" i="1" s="1"/>
  <c r="BV219" i="1"/>
  <c r="BV20" i="1" s="1"/>
  <c r="BV215" i="1"/>
  <c r="BV19" i="1" s="1"/>
  <c r="BV18" i="1"/>
  <c r="BV156" i="1"/>
  <c r="BV13" i="1" s="1"/>
  <c r="BV135" i="1"/>
  <c r="BV12" i="1" s="1"/>
  <c r="BV125" i="1"/>
  <c r="BV8" i="1" s="1"/>
  <c r="BV113" i="1"/>
  <c r="BV7" i="1" s="1"/>
  <c r="BV104" i="1"/>
  <c r="BV99" i="1"/>
  <c r="BV94" i="1"/>
  <c r="BV71" i="1"/>
  <c r="BX171" i="1"/>
  <c r="BV171" i="1"/>
  <c r="BX9" i="1"/>
  <c r="BS9" i="1" l="1"/>
  <c r="BT9" i="1" s="1"/>
  <c r="BO24" i="1"/>
  <c r="BQ24" i="1"/>
  <c r="BQ34" i="1" s="1"/>
  <c r="BV105" i="1"/>
  <c r="BV5" i="1" s="1"/>
  <c r="BV9" i="1" s="1"/>
  <c r="BV48" i="1"/>
  <c r="BV22" i="1"/>
  <c r="BS24" i="1" l="1"/>
  <c r="BT24" i="1" s="1"/>
  <c r="BO34" i="1"/>
  <c r="BS34" i="1" s="1"/>
  <c r="BT34" i="1" s="1"/>
  <c r="BV24" i="1"/>
  <c r="BV34" i="1" s="1"/>
  <c r="BV55" i="1" s="1"/>
  <c r="BV56" i="1" s="1"/>
  <c r="BV62" i="1" s="1"/>
  <c r="BQ55" i="1"/>
  <c r="BO55" i="1" l="1"/>
  <c r="BS55" i="1" s="1"/>
  <c r="BQ56" i="1"/>
  <c r="BO56" i="1" l="1"/>
  <c r="BS56" i="1" s="1"/>
  <c r="BQ62" i="1"/>
  <c r="BO62" i="1" l="1"/>
  <c r="BS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tc={B79384D2-055A-463B-B238-EBB0561F553C}</author>
    <author>Bókari UMFS</author>
  </authors>
  <commentList>
    <comment ref="AL17" authorId="0" shapeId="0" xr:uid="{B79384D2-055A-463B-B238-EBB0561F553C}">
      <text>
        <t>[Threaded comment]
Your version of Excel allows you to read this threaded comment; however, any edits to it will get removed if the file is opened in a newer version of Excel. Learn more: https://go.microsoft.com/fwlink/?linkid=870924
Comment:
    Bætti við línu. Abba</t>
      </text>
    </comment>
    <comment ref="BQ16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Bókari UMFS:</t>
        </r>
        <r>
          <rPr>
            <sz val="9"/>
            <color indexed="81"/>
            <rFont val="Tahoma"/>
            <family val="2"/>
          </rPr>
          <t xml:space="preserve">
100000 v/mötuneyti
</t>
        </r>
      </text>
    </comment>
  </commentList>
</comments>
</file>

<file path=xl/sharedStrings.xml><?xml version="1.0" encoding="utf-8"?>
<sst xmlns="http://schemas.openxmlformats.org/spreadsheetml/2006/main" count="521" uniqueCount="265">
  <si>
    <t>Fjárhagsáætlun framkvæmdastjórnar Umf. Selfoss 2026</t>
  </si>
  <si>
    <t>2024 - Mismunur á áætlun og rauntölum</t>
  </si>
  <si>
    <t>2023 - Mismunur á áætlun og rauntölum</t>
  </si>
  <si>
    <t>2022 - Mismunur á áætlun og rauntölum</t>
  </si>
  <si>
    <t>2021 - Mismunur á áætlun og rauntölum</t>
  </si>
  <si>
    <t>2020 - Mismunur á áætlun og rauntölum</t>
  </si>
  <si>
    <t>2019 - Mismunur á áætlun og rauntölum</t>
  </si>
  <si>
    <t>2018 - Mismunur á áætlun og rauntölum</t>
  </si>
  <si>
    <t>2017 - Mismunur á áætlun og rauntölum</t>
  </si>
  <si>
    <t>2016 - Mismunur á áætlun og rauntölum</t>
  </si>
  <si>
    <t>Áætlun 2026</t>
  </si>
  <si>
    <t>Raun 2025</t>
  </si>
  <si>
    <t>Áætlun 2025</t>
  </si>
  <si>
    <t>Raun 2024</t>
  </si>
  <si>
    <t>Áætlun 2024</t>
  </si>
  <si>
    <t>Mismunur í kr.</t>
  </si>
  <si>
    <t>Mismunur í %</t>
  </si>
  <si>
    <t>Raun 2023</t>
  </si>
  <si>
    <t>Áætlun 2023</t>
  </si>
  <si>
    <t>Skýr.</t>
  </si>
  <si>
    <t>Raun 2022</t>
  </si>
  <si>
    <t>Áætlun 2022</t>
  </si>
  <si>
    <t>Raun 2021</t>
  </si>
  <si>
    <t>Áætlun 2021</t>
  </si>
  <si>
    <t>2020 - Rauntölur</t>
  </si>
  <si>
    <t>Áætlun 2020</t>
  </si>
  <si>
    <t>2019 - Rauntölur</t>
  </si>
  <si>
    <t>2019 - Áætlun</t>
  </si>
  <si>
    <t>2018 - Rauntölur</t>
  </si>
  <si>
    <t>2018 - Áætlun</t>
  </si>
  <si>
    <t>2017 - Rauntölur</t>
  </si>
  <si>
    <t>2017 - Áætlun</t>
  </si>
  <si>
    <t>2016 - Rauntölur</t>
  </si>
  <si>
    <t>2016 - Áætlun</t>
  </si>
  <si>
    <t>2015 - Rauntölur</t>
  </si>
  <si>
    <t>2014 - Rauntölur</t>
  </si>
  <si>
    <t>REKSTRARTEKJUR</t>
  </si>
  <si>
    <t>Framlög og styrkir</t>
  </si>
  <si>
    <t>Auglýsingatekjur</t>
  </si>
  <si>
    <t>Húsa- og vallarleigutekjur</t>
  </si>
  <si>
    <t>Aðrar tekjur</t>
  </si>
  <si>
    <t>Rekstrartekjur alls</t>
  </si>
  <si>
    <t>REKSTRARGJÖLD</t>
  </si>
  <si>
    <t>Laun og verktakagreiðslur</t>
  </si>
  <si>
    <t>Styrkir til deilda</t>
  </si>
  <si>
    <t>Áhöld og tæki</t>
  </si>
  <si>
    <t>Kostnaður vegna mótahalds</t>
  </si>
  <si>
    <t>Rekstur mannvirkja</t>
  </si>
  <si>
    <t>Hátíðir</t>
  </si>
  <si>
    <t>0</t>
  </si>
  <si>
    <t>Rekstur skrifstofu</t>
  </si>
  <si>
    <t>Kynning, fræðsla og útbreiðsla</t>
  </si>
  <si>
    <t>Kostnaður v/samkeppnisreksturs</t>
  </si>
  <si>
    <t>Önnur gjöld</t>
  </si>
  <si>
    <t>Rekstrargjöld alls</t>
  </si>
  <si>
    <t>Hagnaður (tap) án fjármagnsliða</t>
  </si>
  <si>
    <t>FJÁRMUNATEKJUR OG FJÁRMAGNSGJÖLD</t>
  </si>
  <si>
    <t>Vaxtatekjur</t>
  </si>
  <si>
    <t>Vaxtagjöld</t>
  </si>
  <si>
    <t>Þjónustugjöld banka</t>
  </si>
  <si>
    <t>Þjónustugjöld Visa/Euro</t>
  </si>
  <si>
    <t>Fjármagnstekjuskattur</t>
  </si>
  <si>
    <t>Hagnaður (tap) tímabilsins</t>
  </si>
  <si>
    <t>EIGNIR</t>
  </si>
  <si>
    <t>FASTAFJÁRMUNIR</t>
  </si>
  <si>
    <t>Varanlegir rekstrarfjármunir</t>
  </si>
  <si>
    <t>Fastafjármunir alls</t>
  </si>
  <si>
    <t>VELTUFJÁRMUNIR</t>
  </si>
  <si>
    <t>Vörubirgðir</t>
  </si>
  <si>
    <t>Skammtímakröfur</t>
  </si>
  <si>
    <t>Handbært fé</t>
  </si>
  <si>
    <t>Veltufjármunir alls</t>
  </si>
  <si>
    <t>Eignir samtals</t>
  </si>
  <si>
    <t>SKULDIR OG EIGIÐ FÉ</t>
  </si>
  <si>
    <t>EIGIÐ FÉ</t>
  </si>
  <si>
    <t>Óráðstafað eigið fé</t>
  </si>
  <si>
    <t>Endurmatsreikningur</t>
  </si>
  <si>
    <t>Tekjuafgangur ársins</t>
  </si>
  <si>
    <t>Eigið fé alls</t>
  </si>
  <si>
    <t>SKULDIR</t>
  </si>
  <si>
    <t>Skammtímaskuldir</t>
  </si>
  <si>
    <t>Skuldir alls</t>
  </si>
  <si>
    <t>Skuldir og eigið fé samtals</t>
  </si>
  <si>
    <t>Rauntölur 2019</t>
  </si>
  <si>
    <t>Áætlun 2019</t>
  </si>
  <si>
    <t>2108</t>
  </si>
  <si>
    <t>Áætlun 2018</t>
  </si>
  <si>
    <t>2017</t>
  </si>
  <si>
    <t>2016 -Áætlun</t>
  </si>
  <si>
    <t>1.  Framlög og styrkir</t>
  </si>
  <si>
    <t>Framlög og styrkir sambanda</t>
  </si>
  <si>
    <t>Styrkir frá ÍSÍ</t>
  </si>
  <si>
    <t>Styrkir frá UMFÍ</t>
  </si>
  <si>
    <t>Lottó</t>
  </si>
  <si>
    <t>Styrkir, Sveitarfélagið Árborg</t>
  </si>
  <si>
    <t>Styrkur v/forvarna</t>
  </si>
  <si>
    <t>Styrkur v/fyrirmyndarfélag</t>
  </si>
  <si>
    <t>Styrkur v/Akademíu</t>
  </si>
  <si>
    <t>Styrkur íþróttasalur Gagnheiði/Sandvík</t>
  </si>
  <si>
    <t>Styrkur v/Baulu, Sunnulækjarskóla</t>
  </si>
  <si>
    <t>Styrkur mótokrossbraut</t>
  </si>
  <si>
    <t>Styrkur íþróttavöllur við Engjaveg</t>
  </si>
  <si>
    <t>Styrkur í afreksmannasjóð</t>
  </si>
  <si>
    <t>Styrkur v/ barna- og unglingastarfs</t>
  </si>
  <si>
    <t>Frístundastyrkur</t>
  </si>
  <si>
    <t>Styrkir v/æfingaaðstöðu utan Árborgar</t>
  </si>
  <si>
    <t>Styrkur v/flutnings á áhöldum</t>
  </si>
  <si>
    <t>Rekstrarstyrkur</t>
  </si>
  <si>
    <t>Styrkur v/starfsmaður deilda</t>
  </si>
  <si>
    <t>Styrkur v/meistaraflokka</t>
  </si>
  <si>
    <t>Ferðastyrkur</t>
  </si>
  <si>
    <t>Styrkur v/rafíþrótta</t>
  </si>
  <si>
    <t>Styrkur v/íþr. &amp; tómstundaskóla</t>
  </si>
  <si>
    <t>Styrkur v/jólasveina og þrettánda</t>
  </si>
  <si>
    <t>Styrkur vegna handbolta</t>
  </si>
  <si>
    <t>Styrkir, sveitarfélag alls</t>
  </si>
  <si>
    <t>Styrkir HSK og Umf. Selfoss</t>
  </si>
  <si>
    <t>Verkefnasjóður HSK</t>
  </si>
  <si>
    <t>Styrkir vegna afmæla félagsins</t>
  </si>
  <si>
    <t>Styrkir, héraðss./íþróttabandalag alls</t>
  </si>
  <si>
    <t>Aðrir styrktaraðilar</t>
  </si>
  <si>
    <t>Ýmsir styrkir frá fyrirtækjum</t>
  </si>
  <si>
    <t>Styrkir frá opinberum aðilum</t>
  </si>
  <si>
    <t>Aðrir styrktaraðilar alls</t>
  </si>
  <si>
    <t>Framlög og styrkir alls</t>
  </si>
  <si>
    <t>2.  Auglýsingatekjur</t>
  </si>
  <si>
    <t>Auglýsingar í ársskýrslu</t>
  </si>
  <si>
    <t>Auglýsingatekjur alls</t>
  </si>
  <si>
    <t>3.  Húsa- og vallarleigutekjur</t>
  </si>
  <si>
    <t>Húsaleiga</t>
  </si>
  <si>
    <t>Húsa- og vallarleigutekjur alls</t>
  </si>
  <si>
    <t>4.  Aðrar tekjur</t>
  </si>
  <si>
    <t>Minningarkort</t>
  </si>
  <si>
    <t>Tekjur af íþr. &amp; tómstundaskóla</t>
  </si>
  <si>
    <t>Jólasveinanefnd</t>
  </si>
  <si>
    <t>Minjanefnd</t>
  </si>
  <si>
    <t>Rafíþróttir</t>
  </si>
  <si>
    <t>Þátttökugjöld á námskeiðum</t>
  </si>
  <si>
    <t>Þjálfararáðstefna</t>
  </si>
  <si>
    <t>Sala fána</t>
  </si>
  <si>
    <t>Aðrar tekjur alls</t>
  </si>
  <si>
    <t>5.  Laun og verktakagreiðslur</t>
  </si>
  <si>
    <t xml:space="preserve">Laun </t>
  </si>
  <si>
    <t>Verktakagreiðslur</t>
  </si>
  <si>
    <t>Aðrar launagreiðslur</t>
  </si>
  <si>
    <t>Tryggingagjald</t>
  </si>
  <si>
    <t>Lífeyrissjóður</t>
  </si>
  <si>
    <t>Orlofs- og sjúkrasjóður</t>
  </si>
  <si>
    <t>Bifreiðastyrkir</t>
  </si>
  <si>
    <t>6.  Styrkir til deilda</t>
  </si>
  <si>
    <t>Lottó til deilda</t>
  </si>
  <si>
    <t>Æfingar utan Árborgar</t>
  </si>
  <si>
    <t>Sandvíkursalur - Júdódeild</t>
  </si>
  <si>
    <t>Taekwondosalur, Baula</t>
  </si>
  <si>
    <t>Mótokrossbraut - mótokrossdeild</t>
  </si>
  <si>
    <t>Borðtennis</t>
  </si>
  <si>
    <t>Íþróttasvæði vallarstjórn</t>
  </si>
  <si>
    <t>Styrkir úr afreksmannasjóði</t>
  </si>
  <si>
    <t>Styrkir til fyrirmyndardeilda</t>
  </si>
  <si>
    <t>Styrkir v/starfsm. deilda</t>
  </si>
  <si>
    <t>Styrkur v/akademíu</t>
  </si>
  <si>
    <t>Styrkir v/reksturs mfl.</t>
  </si>
  <si>
    <t>Styrkur til jólasveinanefndar</t>
  </si>
  <si>
    <t>Skattur til HSK</t>
  </si>
  <si>
    <t>Styrkir v/barna- og unglingastarfs</t>
  </si>
  <si>
    <t>Frístundastyrkur til deilda</t>
  </si>
  <si>
    <t>Aðrir styrkir</t>
  </si>
  <si>
    <t>Styrkir til deilda alls</t>
  </si>
  <si>
    <t>7. Áhöld og tæki</t>
  </si>
  <si>
    <t>Skrifstofubúnaður</t>
  </si>
  <si>
    <t>Áhöld og tæki alls</t>
  </si>
  <si>
    <t>8.  Kostnaður vegna mótahalds</t>
  </si>
  <si>
    <t>Verðlaun og viðurkenningar</t>
  </si>
  <si>
    <t>Mótagjöld HSK</t>
  </si>
  <si>
    <t>Kostnaður vegna mótahalds alls</t>
  </si>
  <si>
    <t>9.  Rekstur mannvirkja</t>
  </si>
  <si>
    <t>Félagsheimilið Tíbrá</t>
  </si>
  <si>
    <t>Kostnaður við heimasíðu</t>
  </si>
  <si>
    <t>Kostn. v/afmælis</t>
  </si>
  <si>
    <t>Rekstur mannvrikja alls</t>
  </si>
  <si>
    <t>10.  Rekstur skrifstofu</t>
  </si>
  <si>
    <t>Sími og Internet</t>
  </si>
  <si>
    <t>Netþjónusta - Hýsing</t>
  </si>
  <si>
    <t>SportAbler félagaskráningarkerfi</t>
  </si>
  <si>
    <t>Kompás</t>
  </si>
  <si>
    <t>Ritföng, pappír o.fl.</t>
  </si>
  <si>
    <t>Rekstur ljósritunarvélar og prentara</t>
  </si>
  <si>
    <t>Gjaldfærð skrifstofuáhöld</t>
  </si>
  <si>
    <t>Auglýsingar án vsk</t>
  </si>
  <si>
    <t>Prentun ársskýrslu</t>
  </si>
  <si>
    <t>Póstkostnaður</t>
  </si>
  <si>
    <t>Flutningskostnaður</t>
  </si>
  <si>
    <t>Funda- og þingkostnaður</t>
  </si>
  <si>
    <t>Kaffikostnaður og risna</t>
  </si>
  <si>
    <t>Verðlaunahátíð, blóm og gjafir</t>
  </si>
  <si>
    <t>Tölvukostnaður</t>
  </si>
  <si>
    <t>Tryggingar</t>
  </si>
  <si>
    <t>Endurskoðun og reikningsskil</t>
  </si>
  <si>
    <t>Kostn. v/bókhaldshugbúnaðar</t>
  </si>
  <si>
    <t>Annar skrifstofukostnaður</t>
  </si>
  <si>
    <t>Rekstur skrifstofu alls</t>
  </si>
  <si>
    <t>11.  Kynning, fræðsla og útbreiðsla</t>
  </si>
  <si>
    <t>Námskeiðsgjöld</t>
  </si>
  <si>
    <t>Kostn. V. Hreyfifjör</t>
  </si>
  <si>
    <t>Forvarnir</t>
  </si>
  <si>
    <t>Frístundamessa</t>
  </si>
  <si>
    <t>Þjálfararáðstefna í Árborg</t>
  </si>
  <si>
    <t>Erasmus verkefni</t>
  </si>
  <si>
    <t>Selfoss TV</t>
  </si>
  <si>
    <t>Ferðakostnaður v/námskeiða</t>
  </si>
  <si>
    <t>Kostnaður v/heimasíðu</t>
  </si>
  <si>
    <t>Áskriftir</t>
  </si>
  <si>
    <t>Kostnaður v/ársskýrslu</t>
  </si>
  <si>
    <t>Selfoss fánar</t>
  </si>
  <si>
    <t>Afmælisnefnd</t>
  </si>
  <si>
    <t>Matarkostn. íþr. &amp; tómst.skóli</t>
  </si>
  <si>
    <t>Áhöld, tæki og búnaður íþr.sk.</t>
  </si>
  <si>
    <t>Ferðakostn. íþr.og útivistarkl.</t>
  </si>
  <si>
    <t>Kynning, fræðsla og útbreiðsla alls</t>
  </si>
  <si>
    <t>12.  Kostnaður v/samkeppnisreksturs</t>
  </si>
  <si>
    <t>Posaleiga v/samkeppnisreksturs</t>
  </si>
  <si>
    <t>Kostnaður v/samkeppnisreksturs alls</t>
  </si>
  <si>
    <t>13.  Önnur gjöld</t>
  </si>
  <si>
    <t>Kostnaður v/skemmtanahalds</t>
  </si>
  <si>
    <t>Gjaldfærsla v/endurb. í Tíbrá</t>
  </si>
  <si>
    <t>Annar kostnaður</t>
  </si>
  <si>
    <t>Afskriftir</t>
  </si>
  <si>
    <t>Önnur gjöld alls</t>
  </si>
  <si>
    <t>14.  Varanlegir rekstrarfjármunir</t>
  </si>
  <si>
    <t>Fasteignir</t>
  </si>
  <si>
    <t>Tölvubúnaður</t>
  </si>
  <si>
    <t>Endurbætur og búnaður Tíbrá</t>
  </si>
  <si>
    <t>Myndavél Selfoss TV</t>
  </si>
  <si>
    <t>Fánar úti.</t>
  </si>
  <si>
    <t>Varanlegir rekstrarfjármunir alls</t>
  </si>
  <si>
    <t>15.  Handbært fé</t>
  </si>
  <si>
    <t>0586-26-001189 - Aðalstjórn</t>
  </si>
  <si>
    <t>-</t>
  </si>
  <si>
    <t>0586-14-100532 - Aðalstjórn</t>
  </si>
  <si>
    <t>0586-26-1477 Landsmót</t>
  </si>
  <si>
    <t>0586-14-401662 - Jólasv.nefnd</t>
  </si>
  <si>
    <t>0586-14-101275 - Afreksm.sj.</t>
  </si>
  <si>
    <t>0586-14-402901 Selfossþorrablót</t>
  </si>
  <si>
    <t>0586-14-447120 -Fastvaxtareikn. Jólasv</t>
  </si>
  <si>
    <t>0586-14-403026 - Minjanefnd</t>
  </si>
  <si>
    <t>0586-26-002651 - Skíðadeild</t>
  </si>
  <si>
    <t>0325-26-5699 Kraflyftingadeild</t>
  </si>
  <si>
    <t>Evrureikningur</t>
  </si>
  <si>
    <t>0586-14-660269 -Rafíþróttanefnd</t>
  </si>
  <si>
    <t>0586-14-803 -Borðtennisnefnd</t>
  </si>
  <si>
    <t>1169-15-540546 - Körfukn.deild</t>
  </si>
  <si>
    <t>0586-14-1448 Suðri</t>
  </si>
  <si>
    <t>Handbært fé alls</t>
  </si>
  <si>
    <t>16.  Skammtímaskuldir</t>
  </si>
  <si>
    <t>Ógr. laun og launatengd gjöld</t>
  </si>
  <si>
    <t>Viðskiptaskuldir</t>
  </si>
  <si>
    <t>Kreditkort</t>
  </si>
  <si>
    <t>Fjárhagsáætlun aðalstjórnar Umf. Selfoss 2026</t>
  </si>
  <si>
    <t>2025 - Mismunur á áætlun og rauntölum</t>
  </si>
  <si>
    <t>Rauntölur 2025</t>
  </si>
  <si>
    <t>Alls</t>
  </si>
  <si>
    <t>Sjoppa ULM</t>
  </si>
  <si>
    <t>Nori félagaskráningarkerfi</t>
  </si>
  <si>
    <t>Gjafir</t>
  </si>
  <si>
    <t>Kostnaður v/skemmtanahalds 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</si>
</sst>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\ &quot;kr.&quot;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/>
    <xf numFmtId="164" fontId="0" fillId="0" borderId="0" xfId="0" applyNumberFormat="1"/>
    <xf numFmtId="3" fontId="0" fillId="0" borderId="0" xfId="0" applyNumberFormat="1"/>
    <xf numFmtId="0" fontId="19" fillId="0" borderId="0" xfId="0" applyFont="1"/>
    <xf numFmtId="3" fontId="0" fillId="0" borderId="0" xfId="0" applyNumberFormat="1" applyAlignment="1">
      <alignment horizontal="right"/>
    </xf>
    <xf numFmtId="3" fontId="18" fillId="0" borderId="0" xfId="0" applyNumberFormat="1" applyFont="1"/>
    <xf numFmtId="49" fontId="18" fillId="0" borderId="0" xfId="0" applyNumberFormat="1" applyFont="1" applyAlignment="1">
      <alignment horizontal="right"/>
    </xf>
    <xf numFmtId="0" fontId="16" fillId="0" borderId="0" xfId="0" applyFont="1"/>
    <xf numFmtId="0" fontId="18" fillId="0" borderId="0" xfId="0" applyFont="1" applyAlignment="1">
      <alignment wrapText="1"/>
    </xf>
    <xf numFmtId="10" fontId="0" fillId="0" borderId="0" xfId="42" applyNumberFormat="1" applyFont="1"/>
    <xf numFmtId="165" fontId="0" fillId="0" borderId="0" xfId="42" applyNumberFormat="1" applyFont="1"/>
    <xf numFmtId="3" fontId="16" fillId="0" borderId="0" xfId="0" applyNumberFormat="1" applyFont="1"/>
    <xf numFmtId="49" fontId="16" fillId="0" borderId="0" xfId="0" applyNumberFormat="1" applyFont="1" applyAlignment="1">
      <alignment horizontal="right"/>
    </xf>
    <xf numFmtId="164" fontId="0" fillId="0" borderId="10" xfId="0" applyNumberFormat="1" applyBorder="1"/>
    <xf numFmtId="164" fontId="0" fillId="0" borderId="11" xfId="0" applyNumberFormat="1" applyBorder="1"/>
    <xf numFmtId="49" fontId="16" fillId="33" borderId="0" xfId="0" applyNumberFormat="1" applyFont="1" applyFill="1" applyAlignment="1">
      <alignment horizontal="right"/>
    </xf>
    <xf numFmtId="3" fontId="0" fillId="34" borderId="0" xfId="0" applyNumberFormat="1" applyFill="1"/>
    <xf numFmtId="164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0" fillId="0" borderId="0" xfId="42" applyNumberFormat="1" applyFont="1"/>
    <xf numFmtId="164" fontId="0" fillId="0" borderId="10" xfId="42" applyNumberFormat="1" applyFont="1" applyBorder="1"/>
    <xf numFmtId="164" fontId="0" fillId="0" borderId="11" xfId="42" applyNumberFormat="1" applyFont="1" applyBorder="1"/>
    <xf numFmtId="10" fontId="0" fillId="0" borderId="10" xfId="42" applyNumberFormat="1" applyFont="1" applyBorder="1"/>
    <xf numFmtId="49" fontId="0" fillId="0" borderId="0" xfId="0" applyNumberFormat="1" applyAlignment="1">
      <alignment horizontal="right"/>
    </xf>
    <xf numFmtId="164" fontId="18" fillId="33" borderId="0" xfId="0" applyNumberFormat="1" applyFont="1" applyFill="1"/>
    <xf numFmtId="3" fontId="0" fillId="33" borderId="0" xfId="0" applyNumberFormat="1" applyFill="1"/>
    <xf numFmtId="0" fontId="22" fillId="0" borderId="0" xfId="0" applyFont="1"/>
    <xf numFmtId="3" fontId="18" fillId="33" borderId="0" xfId="0" applyNumberFormat="1" applyFont="1" applyFill="1"/>
    <xf numFmtId="164" fontId="0" fillId="33" borderId="0" xfId="0" applyNumberFormat="1" applyFill="1"/>
    <xf numFmtId="0" fontId="18" fillId="33" borderId="0" xfId="0" applyFont="1" applyFill="1"/>
    <xf numFmtId="3" fontId="16" fillId="33" borderId="0" xfId="0" applyNumberFormat="1" applyFont="1" applyFill="1"/>
    <xf numFmtId="3" fontId="22" fillId="33" borderId="0" xfId="0" applyNumberFormat="1" applyFont="1" applyFill="1"/>
    <xf numFmtId="164" fontId="22" fillId="0" borderId="0" xfId="0" applyNumberFormat="1" applyFont="1"/>
    <xf numFmtId="3" fontId="22" fillId="0" borderId="0" xfId="0" applyNumberFormat="1" applyFont="1"/>
    <xf numFmtId="3" fontId="0" fillId="35" borderId="0" xfId="0" applyNumberFormat="1" applyFill="1"/>
    <xf numFmtId="0" fontId="18" fillId="33" borderId="0" xfId="0" applyFont="1" applyFill="1" applyAlignment="1">
      <alignment horizontal="right"/>
    </xf>
    <xf numFmtId="0" fontId="18" fillId="33" borderId="0" xfId="0" applyFont="1" applyFill="1" applyAlignment="1">
      <alignment wrapText="1"/>
    </xf>
    <xf numFmtId="164" fontId="0" fillId="0" borderId="10" xfId="42" applyNumberFormat="1" applyFont="1" applyFill="1" applyBorder="1"/>
    <xf numFmtId="164" fontId="0" fillId="0" borderId="11" xfId="42" applyNumberFormat="1" applyFont="1" applyFill="1" applyBorder="1"/>
    <xf numFmtId="164" fontId="0" fillId="0" borderId="0" xfId="42" applyNumberFormat="1" applyFont="1" applyFill="1"/>
    <xf numFmtId="10" fontId="0" fillId="0" borderId="11" xfId="42" applyNumberFormat="1" applyFont="1" applyBorder="1"/>
    <xf numFmtId="10" fontId="0" fillId="0" borderId="11" xfId="42" applyNumberFormat="1" applyFont="1" applyFill="1" applyBorder="1"/>
    <xf numFmtId="10" fontId="0" fillId="0" borderId="0" xfId="42" applyNumberFormat="1" applyFont="1" applyFill="1"/>
    <xf numFmtId="0" fontId="18" fillId="36" borderId="0" xfId="0" applyFont="1" applyFill="1" applyAlignment="1">
      <alignment wrapText="1"/>
    </xf>
    <xf numFmtId="0" fontId="0" fillId="36" borderId="0" xfId="0" applyFill="1"/>
    <xf numFmtId="49" fontId="16" fillId="36" borderId="0" xfId="0" applyNumberFormat="1" applyFont="1" applyFill="1" applyAlignment="1">
      <alignment horizontal="right"/>
    </xf>
    <xf numFmtId="0" fontId="18" fillId="36" borderId="0" xfId="0" applyFont="1" applyFill="1"/>
    <xf numFmtId="3" fontId="0" fillId="36" borderId="0" xfId="0" applyNumberFormat="1" applyFill="1"/>
    <xf numFmtId="41" fontId="0" fillId="0" borderId="0" xfId="43" applyFont="1"/>
    <xf numFmtId="41" fontId="16" fillId="0" borderId="0" xfId="43" applyFont="1"/>
    <xf numFmtId="41" fontId="18" fillId="0" borderId="0" xfId="43" applyFont="1"/>
    <xf numFmtId="41" fontId="22" fillId="0" borderId="0" xfId="43" applyFont="1"/>
    <xf numFmtId="0" fontId="18" fillId="0" borderId="0" xfId="0" applyFont="1" applyAlignment="1">
      <alignment horizontal="center"/>
    </xf>
    <xf numFmtId="0" fontId="18" fillId="36" borderId="0" xfId="0" applyFont="1" applyFill="1" applyAlignment="1">
      <alignment horizontal="center"/>
    </xf>
    <xf numFmtId="164" fontId="0" fillId="37" borderId="0" xfId="0" applyNumberForma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" xfId="43" builtinId="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ókari Umf.Selfoss" id="{0435A4D3-F240-4754-9C96-C25C9D37C51C}" userId="S::bokari@umfs.is::144e6e09-4864-4d43-9326-5bc7afe005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17" dT="2021-03-22T11:02:12.17" personId="{0435A4D3-F240-4754-9C96-C25C9D37C51C}" id="{B79384D2-055A-463B-B238-EBB0561F553C}">
    <text>Bætti við línu. Abba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59"/>
  <sheetViews>
    <sheetView tabSelected="1" workbookViewId="0">
      <selection activeCell="G27" sqref="G27:G31"/>
    </sheetView>
  </sheetViews>
  <sheetFormatPr defaultColWidth="9.1796875" defaultRowHeight="14.5" x14ac:dyDescent="0.35"/>
  <cols>
    <col min="2" max="2" width="39.1796875" customWidth="1"/>
    <col min="3" max="3" width="15" style="51" customWidth="1"/>
    <col min="4" max="4" width="5.7265625" customWidth="1"/>
    <col min="5" max="5" width="14.26953125" style="51" customWidth="1"/>
    <col min="6" max="6" width="5.453125" customWidth="1"/>
    <col min="7" max="7" width="15" style="5" customWidth="1"/>
    <col min="8" max="8" width="4.26953125" customWidth="1"/>
    <col min="9" max="9" width="14.26953125" style="4" customWidth="1"/>
    <col min="10" max="10" width="4.26953125" customWidth="1"/>
    <col min="11" max="11" width="15" style="5" customWidth="1"/>
    <col min="12" max="12" width="4.26953125" customWidth="1"/>
    <col min="13" max="14" width="15.81640625" customWidth="1"/>
    <col min="15" max="15" width="4.26953125" customWidth="1"/>
    <col min="16" max="16" width="14.26953125" style="4" customWidth="1"/>
    <col min="17" max="17" width="4.26953125" customWidth="1"/>
    <col min="18" max="18" width="14.26953125" style="5" customWidth="1"/>
    <col min="19" max="19" width="4.26953125" customWidth="1"/>
    <col min="20" max="21" width="15.81640625" customWidth="1"/>
    <col min="22" max="22" width="4.26953125" customWidth="1"/>
    <col min="23" max="23" width="5.26953125" style="1" bestFit="1" customWidth="1"/>
    <col min="24" max="24" width="14.26953125" style="4" customWidth="1"/>
    <col min="25" max="25" width="4.26953125" customWidth="1"/>
    <col min="26" max="26" width="14.26953125" style="5" customWidth="1"/>
    <col min="27" max="27" width="4.26953125" customWidth="1"/>
    <col min="28" max="29" width="15.81640625" customWidth="1"/>
    <col min="30" max="30" width="4.26953125" customWidth="1"/>
    <col min="31" max="31" width="14.26953125" style="4" customWidth="1"/>
    <col min="32" max="32" width="4.26953125" customWidth="1"/>
    <col min="33" max="33" width="14.26953125" style="5" customWidth="1"/>
    <col min="34" max="34" width="4.26953125" customWidth="1"/>
    <col min="35" max="36" width="15.81640625" customWidth="1"/>
    <col min="37" max="37" width="4.26953125" customWidth="1"/>
    <col min="38" max="38" width="15" style="5" customWidth="1"/>
    <col min="39" max="39" width="4.26953125" customWidth="1"/>
    <col min="40" max="40" width="15" style="5" customWidth="1"/>
    <col min="41" max="41" width="4.26953125" customWidth="1"/>
    <col min="42" max="43" width="15.81640625" customWidth="1"/>
    <col min="44" max="44" width="4.26953125" style="5" customWidth="1"/>
    <col min="45" max="45" width="15" style="5" customWidth="1"/>
    <col min="46" max="46" width="4.26953125" customWidth="1"/>
    <col min="47" max="47" width="15" style="5" customWidth="1"/>
    <col min="48" max="48" width="4.26953125" customWidth="1"/>
    <col min="49" max="50" width="14.26953125" customWidth="1"/>
    <col min="51" max="51" width="4.26953125" style="5" customWidth="1"/>
    <col min="52" max="52" width="15.81640625" style="7" customWidth="1"/>
    <col min="53" max="53" width="4.26953125" customWidth="1"/>
    <col min="54" max="54" width="15.81640625" style="5" customWidth="1"/>
    <col min="55" max="55" width="4.26953125" customWidth="1"/>
    <col min="56" max="57" width="14.26953125" customWidth="1"/>
    <col min="58" max="58" width="4.26953125" style="5" customWidth="1"/>
    <col min="59" max="59" width="5.26953125" style="1" bestFit="1" customWidth="1"/>
    <col min="60" max="60" width="15.81640625" style="7" customWidth="1"/>
    <col min="61" max="61" width="4.26953125" customWidth="1"/>
    <col min="62" max="62" width="15.81640625" style="5" customWidth="1"/>
    <col min="63" max="63" width="4.26953125" customWidth="1"/>
    <col min="64" max="65" width="14.26953125" customWidth="1"/>
    <col min="66" max="66" width="4.26953125" style="1" customWidth="1"/>
    <col min="67" max="67" width="15.81640625" customWidth="1"/>
    <col min="68" max="68" width="4.26953125" style="7" customWidth="1"/>
    <col min="69" max="69" width="15.81640625" customWidth="1"/>
    <col min="70" max="70" width="4.26953125" customWidth="1"/>
    <col min="71" max="72" width="14.26953125" customWidth="1"/>
    <col min="73" max="73" width="4.26953125" style="1" customWidth="1"/>
    <col min="74" max="74" width="15.81640625" customWidth="1"/>
    <col min="75" max="75" width="4.26953125" customWidth="1"/>
    <col min="76" max="76" width="15.81640625" customWidth="1"/>
  </cols>
  <sheetData>
    <row r="1" spans="1:76" ht="18.5" x14ac:dyDescent="0.45">
      <c r="A1" s="6" t="s">
        <v>0</v>
      </c>
    </row>
    <row r="2" spans="1:76" x14ac:dyDescent="0.35">
      <c r="H2" s="3"/>
      <c r="I2" s="20"/>
      <c r="K2" s="55" t="s">
        <v>1</v>
      </c>
      <c r="L2" s="55"/>
      <c r="M2" s="55"/>
      <c r="N2" s="55"/>
      <c r="O2" s="3"/>
      <c r="P2" s="20"/>
      <c r="R2" s="55" t="s">
        <v>2</v>
      </c>
      <c r="S2" s="55"/>
      <c r="T2" s="55"/>
      <c r="U2" s="55"/>
      <c r="V2" s="3"/>
      <c r="W2" s="3"/>
      <c r="X2" s="20"/>
      <c r="AA2" s="55" t="s">
        <v>3</v>
      </c>
      <c r="AB2" s="55"/>
      <c r="AC2" s="55"/>
      <c r="AD2" s="55"/>
      <c r="AE2" s="20"/>
      <c r="AH2" s="55" t="s">
        <v>4</v>
      </c>
      <c r="AI2" s="55"/>
      <c r="AJ2" s="55"/>
      <c r="AK2" s="55"/>
      <c r="AL2" s="3"/>
      <c r="AM2" s="3"/>
      <c r="AO2" s="55" t="s">
        <v>5</v>
      </c>
      <c r="AP2" s="55"/>
      <c r="AQ2" s="55"/>
      <c r="AR2" s="55"/>
      <c r="AV2" s="55" t="s">
        <v>6</v>
      </c>
      <c r="AW2" s="55"/>
      <c r="AX2" s="55"/>
      <c r="AY2" s="55"/>
      <c r="BC2" s="55" t="s">
        <v>7</v>
      </c>
      <c r="BD2" s="55"/>
      <c r="BE2" s="55"/>
      <c r="BF2" s="55"/>
      <c r="BG2" s="3"/>
      <c r="BK2" s="55" t="s">
        <v>8</v>
      </c>
      <c r="BL2" s="55"/>
      <c r="BM2" s="55"/>
      <c r="BN2" s="55"/>
      <c r="BR2" s="55" t="s">
        <v>9</v>
      </c>
      <c r="BS2" s="55"/>
      <c r="BT2" s="55"/>
      <c r="BU2" s="55"/>
    </row>
    <row r="3" spans="1:76" s="3" customFormat="1" x14ac:dyDescent="0.35">
      <c r="A3" s="2"/>
      <c r="B3"/>
      <c r="C3" s="52" t="s">
        <v>10</v>
      </c>
      <c r="D3"/>
      <c r="E3" s="52" t="s">
        <v>11</v>
      </c>
      <c r="F3"/>
      <c r="G3" s="15" t="s">
        <v>12</v>
      </c>
      <c r="H3" s="39"/>
      <c r="I3" s="11" t="s">
        <v>13</v>
      </c>
      <c r="J3"/>
      <c r="K3" s="15" t="s">
        <v>14</v>
      </c>
      <c r="M3" s="11" t="s">
        <v>15</v>
      </c>
      <c r="N3" s="11" t="s">
        <v>16</v>
      </c>
      <c r="O3" s="39"/>
      <c r="P3" s="11" t="s">
        <v>17</v>
      </c>
      <c r="Q3"/>
      <c r="R3" s="15" t="s">
        <v>18</v>
      </c>
      <c r="T3" s="11" t="s">
        <v>15</v>
      </c>
      <c r="U3" s="11" t="s">
        <v>16</v>
      </c>
      <c r="V3" s="39"/>
      <c r="W3" s="2" t="s">
        <v>19</v>
      </c>
      <c r="X3" s="11" t="s">
        <v>20</v>
      </c>
      <c r="Y3"/>
      <c r="Z3" s="15" t="s">
        <v>21</v>
      </c>
      <c r="AB3" s="11" t="s">
        <v>15</v>
      </c>
      <c r="AC3" s="11" t="s">
        <v>16</v>
      </c>
      <c r="AD3" s="39"/>
      <c r="AE3" s="11" t="s">
        <v>22</v>
      </c>
      <c r="AF3"/>
      <c r="AG3" s="15" t="s">
        <v>23</v>
      </c>
      <c r="AI3" s="11" t="s">
        <v>15</v>
      </c>
      <c r="AJ3" s="11" t="s">
        <v>16</v>
      </c>
      <c r="AK3" s="39"/>
      <c r="AL3" s="15" t="s">
        <v>24</v>
      </c>
      <c r="AM3" s="11"/>
      <c r="AN3" s="15" t="s">
        <v>25</v>
      </c>
      <c r="AP3" s="11" t="s">
        <v>15</v>
      </c>
      <c r="AQ3" s="11" t="s">
        <v>16</v>
      </c>
      <c r="AR3" s="18"/>
      <c r="AS3" s="15" t="s">
        <v>26</v>
      </c>
      <c r="AT3"/>
      <c r="AU3" s="15" t="s">
        <v>27</v>
      </c>
      <c r="AW3" s="11" t="s">
        <v>15</v>
      </c>
      <c r="AX3" s="11" t="s">
        <v>16</v>
      </c>
      <c r="AY3" s="18"/>
      <c r="AZ3" s="9" t="s">
        <v>28</v>
      </c>
      <c r="BA3"/>
      <c r="BB3" s="15" t="s">
        <v>29</v>
      </c>
      <c r="BD3" s="11" t="s">
        <v>15</v>
      </c>
      <c r="BE3" s="11" t="s">
        <v>16</v>
      </c>
      <c r="BF3" s="18"/>
      <c r="BG3" s="2" t="s">
        <v>19</v>
      </c>
      <c r="BH3" s="9" t="s">
        <v>30</v>
      </c>
      <c r="BI3"/>
      <c r="BJ3" s="15" t="s">
        <v>31</v>
      </c>
      <c r="BL3" s="11" t="s">
        <v>15</v>
      </c>
      <c r="BM3" s="11" t="s">
        <v>16</v>
      </c>
      <c r="BN3" s="38"/>
      <c r="BO3" s="2" t="s">
        <v>32</v>
      </c>
      <c r="BP3" s="9"/>
      <c r="BQ3" s="2" t="s">
        <v>33</v>
      </c>
      <c r="BS3" s="11" t="s">
        <v>15</v>
      </c>
      <c r="BT3" s="11" t="s">
        <v>16</v>
      </c>
      <c r="BU3" s="38"/>
      <c r="BV3" s="2" t="s">
        <v>34</v>
      </c>
      <c r="BW3" s="32"/>
      <c r="BX3" s="2" t="s">
        <v>35</v>
      </c>
    </row>
    <row r="4" spans="1:76" s="3" customFormat="1" x14ac:dyDescent="0.35">
      <c r="A4" s="3">
        <v>10000</v>
      </c>
      <c r="B4" s="3" t="s">
        <v>36</v>
      </c>
      <c r="C4" s="53"/>
      <c r="E4" s="53"/>
      <c r="G4" s="8"/>
      <c r="I4" s="21"/>
      <c r="K4" s="8"/>
      <c r="P4" s="21"/>
      <c r="R4" s="8"/>
      <c r="X4" s="21"/>
      <c r="Z4" s="8"/>
      <c r="AE4" s="21"/>
      <c r="AG4" s="8"/>
      <c r="AL4" s="8"/>
      <c r="AN4" s="8"/>
      <c r="AR4" s="8"/>
      <c r="AS4" s="8"/>
      <c r="AU4" s="8"/>
      <c r="AY4" s="8"/>
      <c r="AZ4" s="8"/>
      <c r="BB4" s="8"/>
      <c r="BF4" s="8"/>
      <c r="BH4" s="8"/>
      <c r="BJ4" s="8"/>
      <c r="BL4" s="11"/>
      <c r="BM4" s="11"/>
      <c r="BP4" s="8"/>
      <c r="BS4" s="11"/>
      <c r="BT4" s="11"/>
    </row>
    <row r="5" spans="1:76" x14ac:dyDescent="0.35">
      <c r="A5">
        <v>11000</v>
      </c>
      <c r="B5" t="s">
        <v>37</v>
      </c>
      <c r="C5" s="4">
        <f>C105</f>
        <v>216500000</v>
      </c>
      <c r="E5" s="4">
        <v>211187404</v>
      </c>
      <c r="G5" s="4">
        <f>G105</f>
        <v>202900000</v>
      </c>
      <c r="H5" s="12"/>
      <c r="I5" s="4">
        <f>I105</f>
        <v>208844875</v>
      </c>
      <c r="K5" s="4">
        <v>188700000</v>
      </c>
      <c r="L5" s="4"/>
      <c r="M5" s="4">
        <f>I5-K5</f>
        <v>20144875</v>
      </c>
      <c r="N5" s="12">
        <f>M5/K5</f>
        <v>0.10675609432962374</v>
      </c>
      <c r="O5" s="12"/>
      <c r="P5" s="22">
        <v>192488837</v>
      </c>
      <c r="R5" s="4">
        <v>178200000</v>
      </c>
      <c r="S5" s="4"/>
      <c r="T5" s="4">
        <f>P5-R5</f>
        <v>14288837</v>
      </c>
      <c r="U5" s="12">
        <f>T5/R5</f>
        <v>8.018427048260382E-2</v>
      </c>
      <c r="V5" s="12"/>
      <c r="W5" s="1">
        <v>1</v>
      </c>
      <c r="X5" s="22">
        <v>195016388</v>
      </c>
      <c r="Z5" s="4">
        <v>156700000</v>
      </c>
      <c r="AA5" s="4"/>
      <c r="AB5" s="4">
        <f>X5-Z5</f>
        <v>38316388</v>
      </c>
      <c r="AC5" s="12">
        <f>AB5/Z5</f>
        <v>0.24452066368857689</v>
      </c>
      <c r="AD5" s="12"/>
      <c r="AE5" s="42">
        <v>161554280</v>
      </c>
      <c r="AG5" s="4">
        <v>161810000</v>
      </c>
      <c r="AH5" s="4"/>
      <c r="AI5" s="4">
        <f>AE5-AG5</f>
        <v>-255720</v>
      </c>
      <c r="AJ5" s="12">
        <f>AI5/AG5</f>
        <v>-1.5803720412829862E-3</v>
      </c>
      <c r="AK5" s="12"/>
      <c r="AL5" s="4">
        <f>AL105</f>
        <v>0</v>
      </c>
      <c r="AM5" s="12"/>
      <c r="AN5" s="4">
        <v>154757691</v>
      </c>
      <c r="AO5" s="4"/>
      <c r="AP5" s="4">
        <f>AL5-AN5</f>
        <v>-154757691</v>
      </c>
      <c r="AQ5" s="12">
        <f>AP5/AN5</f>
        <v>-1</v>
      </c>
      <c r="AR5" s="4"/>
      <c r="AS5" s="4">
        <f>AS105</f>
        <v>133398327</v>
      </c>
      <c r="AU5" s="4">
        <f>AU105</f>
        <v>134500000</v>
      </c>
      <c r="AV5" s="4"/>
      <c r="AW5" s="4">
        <f>AS5-AU5</f>
        <v>-1101673</v>
      </c>
      <c r="AX5" s="12">
        <f>AW5/AU5</f>
        <v>-8.1908773234200746E-3</v>
      </c>
      <c r="AY5" s="4"/>
      <c r="AZ5" s="7">
        <f>AZ105</f>
        <v>119051661</v>
      </c>
      <c r="BB5" s="4">
        <f>BB105</f>
        <v>117700000</v>
      </c>
      <c r="BC5" s="4"/>
      <c r="BD5" s="4">
        <f>AZ5-BB5</f>
        <v>1351661</v>
      </c>
      <c r="BE5" s="12">
        <f>BD5/BB5</f>
        <v>1.1483950722175021E-2</v>
      </c>
      <c r="BF5" s="4"/>
      <c r="BG5" s="1">
        <v>1</v>
      </c>
      <c r="BH5" s="7">
        <f>BH105</f>
        <v>95930385</v>
      </c>
      <c r="BJ5" s="4">
        <f>BJ105</f>
        <v>94300000</v>
      </c>
      <c r="BK5" s="4"/>
      <c r="BL5" s="4">
        <f>BH5-BJ5</f>
        <v>1630385</v>
      </c>
      <c r="BM5" s="12">
        <f>BL5/BJ5</f>
        <v>1.7289342523860021E-2</v>
      </c>
      <c r="BO5" s="4">
        <f>BO105</f>
        <v>88265589</v>
      </c>
      <c r="BQ5" s="4">
        <f>BQ105</f>
        <v>77264000</v>
      </c>
      <c r="BR5" s="4"/>
      <c r="BS5" s="4">
        <f>BO5-BQ5</f>
        <v>11001589</v>
      </c>
      <c r="BT5" s="12">
        <f>BS5/BQ5</f>
        <v>0.14238958635328225</v>
      </c>
      <c r="BV5" s="4">
        <f>BV105</f>
        <v>73448772</v>
      </c>
      <c r="BW5" s="4"/>
      <c r="BX5" s="4">
        <v>69519531</v>
      </c>
    </row>
    <row r="6" spans="1:76" x14ac:dyDescent="0.35">
      <c r="A6">
        <v>17000</v>
      </c>
      <c r="B6" t="s">
        <v>38</v>
      </c>
      <c r="C6" s="4">
        <f>C109</f>
        <v>2300000</v>
      </c>
      <c r="E6" s="4">
        <v>2130000</v>
      </c>
      <c r="G6" s="4">
        <f>G109</f>
        <v>2000000</v>
      </c>
      <c r="H6" s="12"/>
      <c r="I6" s="4">
        <f>I109</f>
        <v>1870000</v>
      </c>
      <c r="K6" s="4">
        <f>K109</f>
        <v>2000000</v>
      </c>
      <c r="L6" s="4"/>
      <c r="M6" s="4">
        <f t="shared" ref="M6:M8" si="0">I6-K6</f>
        <v>-130000</v>
      </c>
      <c r="N6" s="12">
        <f>M6/K6</f>
        <v>-6.5000000000000002E-2</v>
      </c>
      <c r="O6" s="12"/>
      <c r="P6" s="22">
        <v>1720000</v>
      </c>
      <c r="R6" s="4">
        <v>1900000</v>
      </c>
      <c r="S6" s="4"/>
      <c r="T6" s="4">
        <f t="shared" ref="T6:T8" si="1">P6-R6</f>
        <v>-180000</v>
      </c>
      <c r="U6" s="12">
        <f>T6/R6</f>
        <v>-9.4736842105263161E-2</v>
      </c>
      <c r="V6" s="12"/>
      <c r="W6" s="1">
        <v>2</v>
      </c>
      <c r="X6" s="22">
        <v>1295000</v>
      </c>
      <c r="Z6" s="4">
        <v>1500000</v>
      </c>
      <c r="AA6" s="4"/>
      <c r="AB6" s="4">
        <f>X6-Z6</f>
        <v>-205000</v>
      </c>
      <c r="AC6" s="12">
        <f>AB6/Z6</f>
        <v>-0.13666666666666666</v>
      </c>
      <c r="AD6" s="12"/>
      <c r="AE6" s="42">
        <v>1535800</v>
      </c>
      <c r="AG6" s="4">
        <v>1100000</v>
      </c>
      <c r="AH6" s="4"/>
      <c r="AI6" s="4">
        <f>AE6-AG6</f>
        <v>435800</v>
      </c>
      <c r="AJ6" s="12">
        <f>AI6/AG6</f>
        <v>0.39618181818181819</v>
      </c>
      <c r="AK6" s="12"/>
      <c r="AL6" s="4">
        <f>AL109</f>
        <v>0</v>
      </c>
      <c r="AM6" s="12"/>
      <c r="AN6" s="4">
        <v>1100000</v>
      </c>
      <c r="AO6" s="4"/>
      <c r="AP6" s="4">
        <f>AL6-AN6</f>
        <v>-1100000</v>
      </c>
      <c r="AQ6" s="12">
        <f>AP6/AN6</f>
        <v>-1</v>
      </c>
      <c r="AR6" s="4"/>
      <c r="AS6" s="4">
        <f>AS109</f>
        <v>963600</v>
      </c>
      <c r="AU6" s="4">
        <f>AU109</f>
        <v>1000000</v>
      </c>
      <c r="AV6" s="4"/>
      <c r="AW6" s="4">
        <f>AS6-AU6</f>
        <v>-36400</v>
      </c>
      <c r="AX6" s="12">
        <v>1</v>
      </c>
      <c r="AY6" s="4"/>
      <c r="AZ6" s="7">
        <f>AZ109</f>
        <v>430000</v>
      </c>
      <c r="BB6" s="4">
        <f>BB109</f>
        <v>1000000</v>
      </c>
      <c r="BC6" s="4"/>
      <c r="BD6" s="4">
        <f>AZ6-BB6</f>
        <v>-570000</v>
      </c>
      <c r="BE6" s="12">
        <v>1</v>
      </c>
      <c r="BF6" s="4"/>
      <c r="BG6" s="1">
        <v>2</v>
      </c>
      <c r="BH6" s="7">
        <f>BH109</f>
        <v>744500</v>
      </c>
      <c r="BJ6" s="4">
        <f>BJ109</f>
        <v>500000</v>
      </c>
      <c r="BK6" s="4"/>
      <c r="BL6" s="4">
        <f>BH6-BJ6</f>
        <v>244500</v>
      </c>
      <c r="BM6" s="12">
        <v>1</v>
      </c>
      <c r="BO6" s="4">
        <f>BO109</f>
        <v>400000</v>
      </c>
      <c r="BQ6" s="4">
        <v>0</v>
      </c>
      <c r="BR6" s="4"/>
      <c r="BS6" s="4">
        <f>BO6-BQ6</f>
        <v>400000</v>
      </c>
      <c r="BT6" s="12">
        <v>1</v>
      </c>
      <c r="BV6" s="4">
        <v>0</v>
      </c>
      <c r="BW6" s="4"/>
      <c r="BX6" s="4">
        <v>0</v>
      </c>
    </row>
    <row r="7" spans="1:76" x14ac:dyDescent="0.35">
      <c r="A7">
        <v>20000</v>
      </c>
      <c r="B7" t="s">
        <v>39</v>
      </c>
      <c r="C7" s="4">
        <f>C113</f>
        <v>0</v>
      </c>
      <c r="E7" s="4">
        <v>0</v>
      </c>
      <c r="G7" s="4">
        <f>G113</f>
        <v>0</v>
      </c>
      <c r="H7" s="12"/>
      <c r="I7" s="4">
        <f>I113</f>
        <v>0</v>
      </c>
      <c r="K7" s="4">
        <f>K113</f>
        <v>0</v>
      </c>
      <c r="L7" s="4"/>
      <c r="M7" s="4">
        <f t="shared" si="0"/>
        <v>0</v>
      </c>
      <c r="N7" s="12">
        <v>0</v>
      </c>
      <c r="O7" s="12"/>
      <c r="P7" s="22">
        <v>0</v>
      </c>
      <c r="R7" s="4">
        <v>0</v>
      </c>
      <c r="S7" s="4"/>
      <c r="T7" s="4">
        <f t="shared" si="1"/>
        <v>0</v>
      </c>
      <c r="U7" s="12">
        <v>0</v>
      </c>
      <c r="V7" s="12"/>
      <c r="W7" s="1">
        <v>3</v>
      </c>
      <c r="X7" s="22">
        <v>0</v>
      </c>
      <c r="Z7" s="4">
        <v>0</v>
      </c>
      <c r="AA7" s="4"/>
      <c r="AB7" s="4">
        <f t="shared" ref="AB7:AB9" si="2">X7-Z7</f>
        <v>0</v>
      </c>
      <c r="AC7" s="12">
        <v>0</v>
      </c>
      <c r="AD7" s="12"/>
      <c r="AE7" s="42">
        <v>0</v>
      </c>
      <c r="AG7" s="4">
        <v>0</v>
      </c>
      <c r="AH7" s="4"/>
      <c r="AI7" s="4">
        <f t="shared" ref="AI7:AI9" si="3">AE7-AG7</f>
        <v>0</v>
      </c>
      <c r="AJ7" s="12">
        <v>0</v>
      </c>
      <c r="AK7" s="12"/>
      <c r="AL7" s="4">
        <f>AL113</f>
        <v>0</v>
      </c>
      <c r="AM7" s="12"/>
      <c r="AN7" s="4">
        <f>AN113</f>
        <v>0</v>
      </c>
      <c r="AO7" s="4"/>
      <c r="AP7" s="4">
        <f t="shared" ref="AP7:AP9" si="4">AL7-AN7</f>
        <v>0</v>
      </c>
      <c r="AQ7" s="12">
        <v>0</v>
      </c>
      <c r="AR7" s="4"/>
      <c r="AS7" s="4">
        <f>AS113</f>
        <v>0</v>
      </c>
      <c r="AU7" s="4">
        <f>AU113</f>
        <v>0</v>
      </c>
      <c r="AV7" s="4"/>
      <c r="AW7" s="4">
        <f>AS7-AU7</f>
        <v>0</v>
      </c>
      <c r="AX7" s="12">
        <v>1</v>
      </c>
      <c r="AY7" s="4"/>
      <c r="AZ7" s="4">
        <f t="shared" ref="AZ7" si="5">AZ113</f>
        <v>0</v>
      </c>
      <c r="BA7" s="4"/>
      <c r="BB7" s="4">
        <f>BB113</f>
        <v>0</v>
      </c>
      <c r="BC7" s="4"/>
      <c r="BD7" s="4">
        <f>AZ7-BB7</f>
        <v>0</v>
      </c>
      <c r="BE7" s="12">
        <v>1</v>
      </c>
      <c r="BF7" s="4"/>
      <c r="BG7" s="1">
        <v>3</v>
      </c>
      <c r="BH7" s="4">
        <f t="shared" ref="BH7" si="6">BH113</f>
        <v>0</v>
      </c>
      <c r="BI7" s="4"/>
      <c r="BJ7" s="4">
        <f>BJ113</f>
        <v>0</v>
      </c>
      <c r="BK7" s="4"/>
      <c r="BL7" s="4">
        <f>BH7-BJ7</f>
        <v>0</v>
      </c>
      <c r="BM7" s="12">
        <v>1</v>
      </c>
      <c r="BO7" s="4">
        <v>5000</v>
      </c>
      <c r="BQ7" s="4">
        <f>BQ113</f>
        <v>0</v>
      </c>
      <c r="BR7" s="4"/>
      <c r="BS7" s="4">
        <f>BO7-BQ7</f>
        <v>5000</v>
      </c>
      <c r="BT7" s="12">
        <v>1</v>
      </c>
      <c r="BV7" s="4">
        <f>BV113</f>
        <v>0</v>
      </c>
      <c r="BW7" s="4"/>
      <c r="BX7" s="4">
        <v>15000</v>
      </c>
    </row>
    <row r="8" spans="1:76" x14ac:dyDescent="0.35">
      <c r="A8">
        <v>22000</v>
      </c>
      <c r="B8" t="s">
        <v>40</v>
      </c>
      <c r="C8" s="4">
        <f>C125</f>
        <v>0</v>
      </c>
      <c r="E8" s="4">
        <v>69530</v>
      </c>
      <c r="G8" s="4">
        <f>G125</f>
        <v>0</v>
      </c>
      <c r="H8" s="12"/>
      <c r="I8" s="4">
        <f>I125</f>
        <v>50000</v>
      </c>
      <c r="K8" s="4">
        <f>K125</f>
        <v>0</v>
      </c>
      <c r="L8" s="4"/>
      <c r="M8" s="4">
        <f t="shared" si="0"/>
        <v>50000</v>
      </c>
      <c r="N8" s="12">
        <v>0</v>
      </c>
      <c r="O8" s="12"/>
      <c r="P8" s="22">
        <v>91131</v>
      </c>
      <c r="R8" s="4">
        <v>5000</v>
      </c>
      <c r="S8" s="4"/>
      <c r="T8" s="4">
        <f t="shared" si="1"/>
        <v>86131</v>
      </c>
      <c r="U8" s="12">
        <f>T8/R8</f>
        <v>17.226199999999999</v>
      </c>
      <c r="V8" s="12"/>
      <c r="W8" s="1">
        <v>4</v>
      </c>
      <c r="X8" s="22">
        <v>184760</v>
      </c>
      <c r="Z8" s="4">
        <v>5000</v>
      </c>
      <c r="AA8" s="4"/>
      <c r="AB8" s="4">
        <f t="shared" si="2"/>
        <v>179760</v>
      </c>
      <c r="AC8" s="12">
        <f>AB8/Z8</f>
        <v>35.951999999999998</v>
      </c>
      <c r="AD8" s="12"/>
      <c r="AE8" s="42">
        <v>67210</v>
      </c>
      <c r="AG8" s="4">
        <v>5000</v>
      </c>
      <c r="AH8" s="4"/>
      <c r="AI8" s="4">
        <f t="shared" si="3"/>
        <v>62210</v>
      </c>
      <c r="AJ8" s="12">
        <f>AI8/AG8</f>
        <v>12.442</v>
      </c>
      <c r="AK8" s="12"/>
      <c r="AL8" s="4">
        <f>AL125</f>
        <v>0</v>
      </c>
      <c r="AM8" s="12"/>
      <c r="AN8" s="4">
        <v>1322377</v>
      </c>
      <c r="AO8" s="4"/>
      <c r="AP8" s="4">
        <f t="shared" si="4"/>
        <v>-1322377</v>
      </c>
      <c r="AQ8" s="12">
        <f>AP8/AN8</f>
        <v>-1</v>
      </c>
      <c r="AR8" s="4"/>
      <c r="AS8" s="4">
        <f>AS125</f>
        <v>4710894</v>
      </c>
      <c r="AU8" s="4">
        <f>AU125</f>
        <v>4950000</v>
      </c>
      <c r="AV8" s="4"/>
      <c r="AW8" s="4">
        <f>AS8-AU8</f>
        <v>-239106</v>
      </c>
      <c r="AX8" s="12">
        <f>AW8/AU8</f>
        <v>-4.8304242424242423E-2</v>
      </c>
      <c r="AY8" s="4"/>
      <c r="AZ8" s="7">
        <f>AZ125</f>
        <v>4851368</v>
      </c>
      <c r="BB8" s="4">
        <f>BB125</f>
        <v>3065000</v>
      </c>
      <c r="BC8" s="4"/>
      <c r="BD8" s="4">
        <f>AZ8-BB8</f>
        <v>1786368</v>
      </c>
      <c r="BE8" s="12">
        <f>BD8/BB8</f>
        <v>0.58282805872756938</v>
      </c>
      <c r="BF8" s="4"/>
      <c r="BG8" s="1">
        <v>4</v>
      </c>
      <c r="BH8" s="7">
        <f>BH125</f>
        <v>3037917</v>
      </c>
      <c r="BJ8" s="4">
        <f>BJ125</f>
        <v>3095000</v>
      </c>
      <c r="BK8" s="4"/>
      <c r="BL8" s="4">
        <f>BH8-BJ8</f>
        <v>-57083</v>
      </c>
      <c r="BM8" s="12">
        <f>BL8/BJ8</f>
        <v>-1.8443618739903068E-2</v>
      </c>
      <c r="BO8" s="4">
        <f>BO125</f>
        <v>3196149</v>
      </c>
      <c r="BQ8" s="4">
        <f>BQ125</f>
        <v>3000000</v>
      </c>
      <c r="BR8" s="4"/>
      <c r="BS8" s="4">
        <f>BO8-BQ8</f>
        <v>196149</v>
      </c>
      <c r="BT8" s="12">
        <f>BS8/BQ8</f>
        <v>6.5382999999999997E-2</v>
      </c>
      <c r="BV8" s="4">
        <f>BV125</f>
        <v>3214731</v>
      </c>
      <c r="BW8" s="4"/>
      <c r="BX8" s="4">
        <v>2077656</v>
      </c>
    </row>
    <row r="9" spans="1:76" x14ac:dyDescent="0.35">
      <c r="A9">
        <v>29999</v>
      </c>
      <c r="B9" t="s">
        <v>41</v>
      </c>
      <c r="C9" s="16">
        <f>SUM(C5:C8)</f>
        <v>218800000</v>
      </c>
      <c r="E9" s="16">
        <f t="shared" ref="E9" si="7">SUM(E5:E8)</f>
        <v>213386934</v>
      </c>
      <c r="F9" s="4"/>
      <c r="G9" s="16">
        <f>SUM(G5:G8)</f>
        <v>204900000</v>
      </c>
      <c r="H9" s="12"/>
      <c r="I9" s="23">
        <f>SUM(I5:I8)</f>
        <v>210764875</v>
      </c>
      <c r="K9" s="16">
        <f>SUM(K5:K8)</f>
        <v>190700000</v>
      </c>
      <c r="L9" s="4"/>
      <c r="M9" s="16">
        <f>I9-K9</f>
        <v>20064875</v>
      </c>
      <c r="N9" s="25">
        <f>M9/K9</f>
        <v>0.10521696381751441</v>
      </c>
      <c r="O9" s="12"/>
      <c r="P9" s="23">
        <f>SUM(P5:P8)</f>
        <v>194299968</v>
      </c>
      <c r="R9" s="16">
        <f>SUM(R5:R8)</f>
        <v>180105000</v>
      </c>
      <c r="S9" s="4"/>
      <c r="T9" s="16">
        <f>P9-R9</f>
        <v>14194968</v>
      </c>
      <c r="U9" s="25">
        <f>T9/R9</f>
        <v>7.8814957941200969E-2</v>
      </c>
      <c r="V9" s="12"/>
      <c r="X9" s="23">
        <f>SUM(X5:X8)</f>
        <v>196496148</v>
      </c>
      <c r="Z9" s="16">
        <f>SUM(Z5:Z8)</f>
        <v>158205000</v>
      </c>
      <c r="AA9" s="4"/>
      <c r="AB9" s="16">
        <f t="shared" si="2"/>
        <v>38291148</v>
      </c>
      <c r="AC9" s="25">
        <f>AB9/Z9</f>
        <v>0.24203500521475302</v>
      </c>
      <c r="AD9" s="12"/>
      <c r="AE9" s="40">
        <f>SUM(AE5:AE8)</f>
        <v>163157290</v>
      </c>
      <c r="AG9" s="16">
        <f>SUM(AG5:AG8)</f>
        <v>162915000</v>
      </c>
      <c r="AH9" s="4"/>
      <c r="AI9" s="16">
        <f t="shared" si="3"/>
        <v>242290</v>
      </c>
      <c r="AJ9" s="25">
        <f>AI9/AG9</f>
        <v>1.4872172605346345E-3</v>
      </c>
      <c r="AK9" s="12"/>
      <c r="AL9" s="16">
        <f>SUM(AL5:AL8)</f>
        <v>0</v>
      </c>
      <c r="AM9" s="12"/>
      <c r="AN9" s="16">
        <f>SUM(AN5:AN8)</f>
        <v>157180068</v>
      </c>
      <c r="AO9" s="4"/>
      <c r="AP9" s="16">
        <f t="shared" si="4"/>
        <v>-157180068</v>
      </c>
      <c r="AQ9" s="25">
        <f>AP9/AN9</f>
        <v>-1</v>
      </c>
      <c r="AR9" s="4"/>
      <c r="AS9" s="16">
        <f>SUM(AS5:AS8)</f>
        <v>139072821</v>
      </c>
      <c r="AU9" s="16">
        <f>SUM(AU5:AU8)</f>
        <v>140450000</v>
      </c>
      <c r="AV9" s="4"/>
      <c r="AW9" s="4">
        <f>AS9-AU9</f>
        <v>-1377179</v>
      </c>
      <c r="AX9" s="12">
        <f>AW9/AU9</f>
        <v>-9.8054752580989668E-3</v>
      </c>
      <c r="AY9" s="4"/>
      <c r="AZ9" s="16">
        <f>SUM(AZ5:AZ8)</f>
        <v>124333029</v>
      </c>
      <c r="BB9" s="16">
        <f>SUM(BB5:BB8)</f>
        <v>121765000</v>
      </c>
      <c r="BC9" s="4"/>
      <c r="BD9" s="4">
        <f>AZ9-BB9</f>
        <v>2568029</v>
      </c>
      <c r="BE9" s="12">
        <f>BD9/BB9</f>
        <v>2.1090042294583829E-2</v>
      </c>
      <c r="BF9" s="4"/>
      <c r="BH9" s="16">
        <f>SUM(BH5:BH8)</f>
        <v>99712802</v>
      </c>
      <c r="BJ9" s="16">
        <f>SUM(BJ5:BJ8)</f>
        <v>97895000</v>
      </c>
      <c r="BK9" s="4"/>
      <c r="BL9" s="4">
        <f>BH9-BJ9</f>
        <v>1817802</v>
      </c>
      <c r="BM9" s="12">
        <f>BL9/BJ9</f>
        <v>1.8568895244905254E-2</v>
      </c>
      <c r="BO9" s="4">
        <f>SUM(BO5:BO8)</f>
        <v>91866738</v>
      </c>
      <c r="BQ9" s="4">
        <f>SUM(BQ5:BQ8)</f>
        <v>80264000</v>
      </c>
      <c r="BR9" s="4"/>
      <c r="BS9" s="4">
        <f>BO9-BQ9</f>
        <v>11602738</v>
      </c>
      <c r="BT9" s="12">
        <f>BS9/BQ9</f>
        <v>0.14455718628525865</v>
      </c>
      <c r="BV9" s="4">
        <f>SUM(BV5:BV8)</f>
        <v>76663503</v>
      </c>
      <c r="BW9" s="4"/>
      <c r="BX9" s="4">
        <f>SUM(BX5:BX8)</f>
        <v>71612187</v>
      </c>
    </row>
    <row r="10" spans="1:76" x14ac:dyDescent="0.35">
      <c r="C10" s="4"/>
      <c r="E10" s="4"/>
      <c r="G10" s="4"/>
      <c r="H10" s="4"/>
      <c r="K10" s="4"/>
      <c r="L10" s="4"/>
      <c r="M10" s="4"/>
      <c r="N10" s="4"/>
      <c r="O10" s="4"/>
      <c r="R10" s="4"/>
      <c r="S10" s="4"/>
      <c r="T10" s="4"/>
      <c r="U10" s="4"/>
      <c r="V10" s="4"/>
      <c r="Z10" s="4"/>
      <c r="AA10" s="4"/>
      <c r="AB10" s="4"/>
      <c r="AC10" s="4"/>
      <c r="AD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U10" s="4"/>
      <c r="AV10" s="4"/>
      <c r="AW10" s="4"/>
      <c r="AX10" s="4"/>
      <c r="AY10" s="4"/>
      <c r="BB10" s="4"/>
      <c r="BC10" s="4"/>
      <c r="BD10" s="4"/>
      <c r="BE10" s="4"/>
      <c r="BF10" s="4"/>
      <c r="BJ10" s="4"/>
      <c r="BK10" s="4"/>
      <c r="BL10" s="4"/>
      <c r="BM10" s="4"/>
      <c r="BO10" s="4"/>
      <c r="BQ10" s="4"/>
      <c r="BR10" s="4"/>
      <c r="BS10" s="4"/>
      <c r="BT10" s="4"/>
      <c r="BV10" s="4"/>
      <c r="BW10" s="4"/>
      <c r="BX10" s="4"/>
    </row>
    <row r="11" spans="1:76" s="3" customFormat="1" x14ac:dyDescent="0.35">
      <c r="A11" s="3">
        <v>30000</v>
      </c>
      <c r="B11" s="3" t="s">
        <v>42</v>
      </c>
      <c r="E11" s="4"/>
      <c r="I11" s="21"/>
      <c r="P11" s="21"/>
      <c r="X11" s="21"/>
      <c r="AE11" s="21"/>
      <c r="AZ11" s="8"/>
      <c r="BH11" s="8"/>
      <c r="BP11" s="8"/>
    </row>
    <row r="12" spans="1:76" x14ac:dyDescent="0.35">
      <c r="A12">
        <v>31000</v>
      </c>
      <c r="B12" t="s">
        <v>43</v>
      </c>
      <c r="C12" s="4">
        <f>C135</f>
        <v>23750000</v>
      </c>
      <c r="E12" s="4">
        <v>17756831</v>
      </c>
      <c r="G12" s="4">
        <f>G135</f>
        <v>19450000</v>
      </c>
      <c r="H12" s="12"/>
      <c r="I12" s="4">
        <f>I135</f>
        <v>15082939</v>
      </c>
      <c r="K12" s="4">
        <v>17750000</v>
      </c>
      <c r="L12" s="4"/>
      <c r="M12" s="4">
        <f>I12-K12</f>
        <v>-2667061</v>
      </c>
      <c r="N12" s="12">
        <f t="shared" ref="N12:N14" si="8">M12/K12</f>
        <v>-0.15025695774647888</v>
      </c>
      <c r="O12" s="12"/>
      <c r="P12" s="22">
        <v>9963805</v>
      </c>
      <c r="R12" s="4">
        <v>21900000</v>
      </c>
      <c r="S12" s="4"/>
      <c r="T12" s="4">
        <f>P12-R12</f>
        <v>-11936195</v>
      </c>
      <c r="U12" s="12">
        <f t="shared" ref="U12:U22" si="9">T12/R12</f>
        <v>-0.5450317351598174</v>
      </c>
      <c r="V12" s="12"/>
      <c r="W12" s="1">
        <v>5</v>
      </c>
      <c r="X12" s="22">
        <v>26458736</v>
      </c>
      <c r="Z12" s="4">
        <v>25515584</v>
      </c>
      <c r="AA12" s="4"/>
      <c r="AB12" s="4">
        <f>X12-Z12</f>
        <v>943152</v>
      </c>
      <c r="AC12" s="12">
        <f t="shared" ref="AC12:AC22" si="10">AB12/Z12</f>
        <v>3.6963763008520598E-2</v>
      </c>
      <c r="AD12" s="12"/>
      <c r="AE12" s="42">
        <v>19538651</v>
      </c>
      <c r="AG12" s="4">
        <v>16808063</v>
      </c>
      <c r="AH12" s="4"/>
      <c r="AI12" s="4">
        <f>AE12-AG12</f>
        <v>2730588</v>
      </c>
      <c r="AJ12" s="12">
        <f t="shared" ref="AJ12:AJ22" si="11">AI12/AG12</f>
        <v>0.16245703029551947</v>
      </c>
      <c r="AK12" s="12"/>
      <c r="AL12" s="4">
        <v>16040495</v>
      </c>
      <c r="AM12" s="12"/>
      <c r="AN12" s="4">
        <v>16720000</v>
      </c>
      <c r="AO12" s="4"/>
      <c r="AP12" s="4">
        <f>AL12-AN12</f>
        <v>-679505</v>
      </c>
      <c r="AQ12" s="12">
        <f t="shared" ref="AQ12:AQ22" si="12">AP12/AN12</f>
        <v>-4.0640251196172247E-2</v>
      </c>
      <c r="AR12" s="4"/>
      <c r="AS12" s="4">
        <f>AS135</f>
        <v>20650012</v>
      </c>
      <c r="AU12" s="4">
        <f>AU135</f>
        <v>1660000</v>
      </c>
      <c r="AV12" s="4"/>
      <c r="AW12" s="4">
        <f t="shared" ref="AW12:AW16" si="13">AS12-AU12</f>
        <v>18990012</v>
      </c>
      <c r="AX12" s="12">
        <f>AW12/AU12</f>
        <v>11.439766265060241</v>
      </c>
      <c r="AY12" s="4"/>
      <c r="AZ12" s="7">
        <f>AZ135</f>
        <v>19902602</v>
      </c>
      <c r="BB12" s="4">
        <f>BB135</f>
        <v>18986668.879999999</v>
      </c>
      <c r="BC12" s="4"/>
      <c r="BD12" s="4">
        <f t="shared" ref="BD12:BD22" si="14">AZ12-BB12</f>
        <v>915933.12000000104</v>
      </c>
      <c r="BE12" s="12">
        <f>BD12/BB12</f>
        <v>4.8240853926979167E-2</v>
      </c>
      <c r="BF12" s="4"/>
      <c r="BG12" s="1">
        <v>5</v>
      </c>
      <c r="BH12" s="7">
        <f>BH135</f>
        <v>18429096</v>
      </c>
      <c r="BJ12" s="4">
        <f>BJ135</f>
        <v>17592060</v>
      </c>
      <c r="BK12" s="4"/>
      <c r="BL12" s="4">
        <f t="shared" ref="BL12:BL22" si="15">BH12-BJ12</f>
        <v>837036</v>
      </c>
      <c r="BM12" s="12">
        <f>BL12/BJ12</f>
        <v>4.7580328852902955E-2</v>
      </c>
      <c r="BO12" s="4">
        <f>BO135</f>
        <v>17566782</v>
      </c>
      <c r="BQ12" s="4">
        <f>BQ135</f>
        <v>18600000</v>
      </c>
      <c r="BR12" s="4"/>
      <c r="BS12" s="4">
        <f t="shared" ref="BS12:BS16" si="16">BO12-BQ12</f>
        <v>-1033218</v>
      </c>
      <c r="BT12" s="12">
        <f>BS12/BQ12</f>
        <v>-5.554935483870968E-2</v>
      </c>
      <c r="BV12" s="4">
        <f>BV135</f>
        <v>14325978</v>
      </c>
      <c r="BW12" s="4"/>
      <c r="BX12" s="4">
        <v>14076617</v>
      </c>
    </row>
    <row r="13" spans="1:76" x14ac:dyDescent="0.35">
      <c r="A13">
        <v>35000</v>
      </c>
      <c r="B13" t="s">
        <v>44</v>
      </c>
      <c r="C13" s="4">
        <f>C156</f>
        <v>182800000</v>
      </c>
      <c r="E13" s="4">
        <v>179819297</v>
      </c>
      <c r="G13" s="4">
        <f>G156</f>
        <v>172950000</v>
      </c>
      <c r="H13" s="12"/>
      <c r="I13" s="4">
        <f>I156</f>
        <v>179048179</v>
      </c>
      <c r="K13" s="4">
        <f>K156</f>
        <v>161746100</v>
      </c>
      <c r="L13" s="4"/>
      <c r="M13" s="4">
        <f t="shared" ref="M13:M21" si="17">I13-K13</f>
        <v>17302079</v>
      </c>
      <c r="N13" s="12">
        <f t="shared" si="8"/>
        <v>0.10697061011053745</v>
      </c>
      <c r="O13" s="12"/>
      <c r="P13" s="22">
        <v>163437251</v>
      </c>
      <c r="R13" s="4">
        <v>144251000</v>
      </c>
      <c r="S13" s="4"/>
      <c r="T13" s="4">
        <f t="shared" ref="T13:T21" si="18">P13-R13</f>
        <v>19186251</v>
      </c>
      <c r="U13" s="12">
        <f t="shared" si="9"/>
        <v>0.13300601728930822</v>
      </c>
      <c r="V13" s="12"/>
      <c r="W13" s="1">
        <v>6</v>
      </c>
      <c r="X13" s="22">
        <v>168748235</v>
      </c>
      <c r="Z13" s="4">
        <v>132901000</v>
      </c>
      <c r="AA13" s="4"/>
      <c r="AB13" s="4">
        <f t="shared" ref="AB13:AB22" si="19">X13-Z13</f>
        <v>35847235</v>
      </c>
      <c r="AC13" s="12">
        <f t="shared" si="10"/>
        <v>0.26972885832311272</v>
      </c>
      <c r="AD13" s="12"/>
      <c r="AE13" s="42">
        <v>139050860</v>
      </c>
      <c r="AG13" s="4">
        <v>138050000</v>
      </c>
      <c r="AH13" s="4"/>
      <c r="AI13" s="4">
        <f t="shared" ref="AI13:AI22" si="20">AE13-AG13</f>
        <v>1000860</v>
      </c>
      <c r="AJ13" s="12">
        <f t="shared" si="11"/>
        <v>7.2499818906193404E-3</v>
      </c>
      <c r="AK13" s="12"/>
      <c r="AL13" s="4">
        <f>AL156</f>
        <v>0</v>
      </c>
      <c r="AM13" s="12"/>
      <c r="AN13" s="4">
        <v>131850000</v>
      </c>
      <c r="AO13" s="4"/>
      <c r="AP13" s="4">
        <f t="shared" ref="AP13:AP22" si="21">AL13-AN13</f>
        <v>-131850000</v>
      </c>
      <c r="AQ13" s="12">
        <f t="shared" si="12"/>
        <v>-1</v>
      </c>
      <c r="AR13" s="4"/>
      <c r="AS13" s="4">
        <f>AS156</f>
        <v>106429725</v>
      </c>
      <c r="AU13" s="4">
        <f>AU156</f>
        <v>107050000</v>
      </c>
      <c r="AV13" s="4"/>
      <c r="AW13" s="4">
        <f t="shared" si="13"/>
        <v>-620275</v>
      </c>
      <c r="AX13" s="12">
        <f>AW13/AU13</f>
        <v>-5.7942550210182157E-3</v>
      </c>
      <c r="AY13" s="4"/>
      <c r="AZ13" s="7">
        <f>AZ156</f>
        <v>92219336</v>
      </c>
      <c r="BB13" s="4">
        <f>BB156</f>
        <v>120700000</v>
      </c>
      <c r="BC13" s="4"/>
      <c r="BD13" s="4">
        <f t="shared" si="14"/>
        <v>-28480664</v>
      </c>
      <c r="BE13" s="12">
        <f>BD13/BB13</f>
        <v>-0.23596241922120961</v>
      </c>
      <c r="BF13" s="4"/>
      <c r="BG13" s="1">
        <v>6</v>
      </c>
      <c r="BH13" s="7">
        <f>BH156</f>
        <v>76928073</v>
      </c>
      <c r="BJ13" s="4">
        <f>BJ156</f>
        <v>100650000</v>
      </c>
      <c r="BK13" s="4"/>
      <c r="BL13" s="4">
        <f t="shared" si="15"/>
        <v>-23721927</v>
      </c>
      <c r="BM13" s="12">
        <f>BL13/BJ13</f>
        <v>-0.23568730253353204</v>
      </c>
      <c r="BO13" s="4">
        <f>BO156</f>
        <v>62854180</v>
      </c>
      <c r="BQ13" s="4">
        <f>BQ156</f>
        <v>54619000</v>
      </c>
      <c r="BR13" s="4"/>
      <c r="BS13" s="4">
        <f t="shared" si="16"/>
        <v>8235180</v>
      </c>
      <c r="BT13" s="12">
        <f>BS13/BQ13</f>
        <v>0.15077500503487798</v>
      </c>
      <c r="BV13" s="4">
        <f>BV156</f>
        <v>54881794</v>
      </c>
      <c r="BW13" s="4"/>
      <c r="BX13" s="4">
        <v>51646700</v>
      </c>
    </row>
    <row r="14" spans="1:76" x14ac:dyDescent="0.35">
      <c r="A14">
        <v>37000</v>
      </c>
      <c r="B14" t="s">
        <v>45</v>
      </c>
      <c r="C14" s="4">
        <f>C160</f>
        <v>250000</v>
      </c>
      <c r="E14" s="4">
        <v>29046</v>
      </c>
      <c r="G14" s="4">
        <f>G160</f>
        <v>250000</v>
      </c>
      <c r="H14" s="12"/>
      <c r="I14" s="4">
        <f>I159</f>
        <v>0</v>
      </c>
      <c r="K14" s="4">
        <f>K159</f>
        <v>550000</v>
      </c>
      <c r="L14" s="4"/>
      <c r="M14" s="4">
        <f t="shared" si="17"/>
        <v>-550000</v>
      </c>
      <c r="N14" s="12">
        <f t="shared" si="8"/>
        <v>-1</v>
      </c>
      <c r="O14" s="12"/>
      <c r="P14" s="22">
        <v>0</v>
      </c>
      <c r="R14" s="4">
        <v>200000</v>
      </c>
      <c r="S14" s="4"/>
      <c r="T14" s="4">
        <f t="shared" si="18"/>
        <v>-200000</v>
      </c>
      <c r="U14" s="12">
        <f t="shared" si="9"/>
        <v>-1</v>
      </c>
      <c r="V14" s="12"/>
      <c r="W14" s="1">
        <v>7</v>
      </c>
      <c r="X14" s="22">
        <v>0</v>
      </c>
      <c r="Z14" s="4">
        <f>Z159</f>
        <v>550000</v>
      </c>
      <c r="AA14" s="4"/>
      <c r="AB14" s="4">
        <f t="shared" si="19"/>
        <v>-550000</v>
      </c>
      <c r="AC14" s="12">
        <f t="shared" si="10"/>
        <v>-1</v>
      </c>
      <c r="AD14" s="12"/>
      <c r="AE14" s="42">
        <v>520800</v>
      </c>
      <c r="AG14" s="4">
        <v>550000</v>
      </c>
      <c r="AH14" s="4"/>
      <c r="AI14" s="4">
        <f t="shared" si="20"/>
        <v>-29200</v>
      </c>
      <c r="AJ14" s="12">
        <f t="shared" si="11"/>
        <v>-5.3090909090909091E-2</v>
      </c>
      <c r="AK14" s="12"/>
      <c r="AL14" s="4">
        <f>AL159</f>
        <v>0</v>
      </c>
      <c r="AM14" s="12"/>
      <c r="AN14" s="4">
        <v>550000</v>
      </c>
      <c r="AO14" s="4"/>
      <c r="AP14" s="4">
        <f t="shared" si="21"/>
        <v>-550000</v>
      </c>
      <c r="AQ14" s="12">
        <f t="shared" si="12"/>
        <v>-1</v>
      </c>
      <c r="AR14" s="4"/>
      <c r="AS14" s="4">
        <f>AS159</f>
        <v>567540</v>
      </c>
      <c r="AU14" s="4">
        <f>AU159</f>
        <v>250000</v>
      </c>
      <c r="AV14" s="4"/>
      <c r="AW14" s="4">
        <f t="shared" si="13"/>
        <v>317540</v>
      </c>
      <c r="AX14" s="12">
        <v>1</v>
      </c>
      <c r="AY14" s="4"/>
      <c r="AZ14" s="7">
        <f>AZ159</f>
        <v>0</v>
      </c>
      <c r="BB14" s="4">
        <f>BB159</f>
        <v>250000</v>
      </c>
      <c r="BC14" s="4"/>
      <c r="BD14" s="4">
        <f t="shared" si="14"/>
        <v>-250000</v>
      </c>
      <c r="BE14" s="12">
        <v>1</v>
      </c>
      <c r="BF14" s="4"/>
      <c r="BG14" s="1">
        <v>7</v>
      </c>
      <c r="BH14" s="7">
        <f>BH159</f>
        <v>180000</v>
      </c>
      <c r="BJ14" s="4">
        <f>BJ159</f>
        <v>250000</v>
      </c>
      <c r="BK14" s="4"/>
      <c r="BL14" s="4">
        <f t="shared" si="15"/>
        <v>-70000</v>
      </c>
      <c r="BM14" s="12">
        <v>1</v>
      </c>
      <c r="BO14" s="4">
        <f>BO159</f>
        <v>240161</v>
      </c>
      <c r="BQ14" s="4">
        <v>0</v>
      </c>
      <c r="BR14" s="4"/>
      <c r="BS14" s="4">
        <f t="shared" si="16"/>
        <v>240161</v>
      </c>
      <c r="BT14" s="12">
        <v>1</v>
      </c>
      <c r="BV14" s="7">
        <f>BV159</f>
        <v>0</v>
      </c>
      <c r="BW14" s="7"/>
      <c r="BX14" s="7">
        <f>BX159</f>
        <v>0</v>
      </c>
    </row>
    <row r="15" spans="1:76" x14ac:dyDescent="0.35">
      <c r="A15">
        <v>45000</v>
      </c>
      <c r="B15" t="s">
        <v>46</v>
      </c>
      <c r="C15" s="4">
        <f>C165</f>
        <v>250000</v>
      </c>
      <c r="E15" s="4">
        <v>0</v>
      </c>
      <c r="G15" s="4">
        <f>G165</f>
        <v>250000</v>
      </c>
      <c r="H15" s="12"/>
      <c r="I15" s="4">
        <f>I165</f>
        <v>0</v>
      </c>
      <c r="K15" s="4">
        <f>K165</f>
        <v>50000</v>
      </c>
      <c r="L15" s="4"/>
      <c r="M15" s="4">
        <f t="shared" si="17"/>
        <v>-50000</v>
      </c>
      <c r="N15" s="12">
        <v>0</v>
      </c>
      <c r="O15" s="12"/>
      <c r="P15" s="22">
        <v>0</v>
      </c>
      <c r="R15" s="4">
        <v>0</v>
      </c>
      <c r="S15" s="4"/>
      <c r="T15" s="4">
        <f t="shared" si="18"/>
        <v>0</v>
      </c>
      <c r="U15" s="12">
        <v>0</v>
      </c>
      <c r="V15" s="12"/>
      <c r="W15" s="1">
        <v>8</v>
      </c>
      <c r="X15" s="22">
        <v>0</v>
      </c>
      <c r="Z15" s="4">
        <f>Z165</f>
        <v>60000</v>
      </c>
      <c r="AA15" s="4"/>
      <c r="AB15" s="4">
        <f t="shared" si="19"/>
        <v>-60000</v>
      </c>
      <c r="AC15" s="12">
        <f t="shared" si="10"/>
        <v>-1</v>
      </c>
      <c r="AD15" s="12"/>
      <c r="AE15" s="42">
        <v>0</v>
      </c>
      <c r="AG15" s="4">
        <v>60000</v>
      </c>
      <c r="AH15" s="4"/>
      <c r="AI15" s="4">
        <f t="shared" si="20"/>
        <v>-60000</v>
      </c>
      <c r="AJ15" s="12">
        <f t="shared" si="11"/>
        <v>-1</v>
      </c>
      <c r="AK15" s="12"/>
      <c r="AL15" s="4">
        <f>AL165</f>
        <v>0</v>
      </c>
      <c r="AM15" s="12"/>
      <c r="AN15" s="4">
        <v>60000</v>
      </c>
      <c r="AO15" s="4"/>
      <c r="AP15" s="4">
        <f t="shared" si="21"/>
        <v>-60000</v>
      </c>
      <c r="AQ15" s="12">
        <f t="shared" si="12"/>
        <v>-1</v>
      </c>
      <c r="AR15" s="4"/>
      <c r="AS15" s="4">
        <f>AS165</f>
        <v>7000</v>
      </c>
      <c r="AU15" s="4">
        <f>AU165</f>
        <v>50000</v>
      </c>
      <c r="AV15" s="4"/>
      <c r="AW15" s="4">
        <f t="shared" si="13"/>
        <v>-43000</v>
      </c>
      <c r="AX15" s="12">
        <f>AW15/AU15</f>
        <v>-0.86</v>
      </c>
      <c r="AY15" s="4"/>
      <c r="AZ15" s="7">
        <f>AZ165</f>
        <v>38710</v>
      </c>
      <c r="BB15" s="4">
        <f>BB165</f>
        <v>35000</v>
      </c>
      <c r="BC15" s="4"/>
      <c r="BD15" s="4">
        <f t="shared" si="14"/>
        <v>3710</v>
      </c>
      <c r="BE15" s="12">
        <f>BD15/BB15</f>
        <v>0.106</v>
      </c>
      <c r="BF15" s="4"/>
      <c r="BG15" s="1">
        <v>8</v>
      </c>
      <c r="BH15" s="7">
        <f>BH165</f>
        <v>0</v>
      </c>
      <c r="BJ15" s="4">
        <f>BJ165</f>
        <v>35000</v>
      </c>
      <c r="BK15" s="4"/>
      <c r="BL15" s="4">
        <f t="shared" si="15"/>
        <v>-35000</v>
      </c>
      <c r="BM15" s="12">
        <f>BL15/BJ15</f>
        <v>-1</v>
      </c>
      <c r="BO15" s="4">
        <f>BO165</f>
        <v>21860</v>
      </c>
      <c r="BQ15" s="4">
        <f>BQ171</f>
        <v>1950000</v>
      </c>
      <c r="BR15" s="4"/>
      <c r="BS15" s="4">
        <f t="shared" si="16"/>
        <v>-1928140</v>
      </c>
      <c r="BT15" s="12">
        <f>BS15/BQ15</f>
        <v>-0.98878974358974359</v>
      </c>
      <c r="BV15" s="4">
        <v>0</v>
      </c>
      <c r="BW15" s="4"/>
      <c r="BX15" s="4">
        <v>19770</v>
      </c>
    </row>
    <row r="16" spans="1:76" x14ac:dyDescent="0.35">
      <c r="A16">
        <v>48000</v>
      </c>
      <c r="B16" t="s">
        <v>47</v>
      </c>
      <c r="C16" s="4">
        <f>C171</f>
        <v>450000</v>
      </c>
      <c r="E16" s="4">
        <v>0</v>
      </c>
      <c r="G16" s="4">
        <f>G171</f>
        <v>200000</v>
      </c>
      <c r="H16" s="12"/>
      <c r="I16" s="4">
        <f>I171</f>
        <v>0</v>
      </c>
      <c r="K16" s="4">
        <f>K171</f>
        <v>100000</v>
      </c>
      <c r="L16" s="4"/>
      <c r="M16" s="4">
        <f t="shared" si="17"/>
        <v>-100000</v>
      </c>
      <c r="N16" s="12">
        <f t="shared" ref="N16" si="22">M16/K16</f>
        <v>-1</v>
      </c>
      <c r="O16" s="12"/>
      <c r="P16" s="22">
        <v>23401</v>
      </c>
      <c r="R16" s="4">
        <v>100000</v>
      </c>
      <c r="S16" s="4"/>
      <c r="T16" s="4">
        <f t="shared" si="18"/>
        <v>-76599</v>
      </c>
      <c r="U16" s="12">
        <f t="shared" si="9"/>
        <v>-0.76598999999999995</v>
      </c>
      <c r="V16" s="12"/>
      <c r="W16" s="1">
        <v>9</v>
      </c>
      <c r="X16" s="22">
        <v>21847</v>
      </c>
      <c r="Z16" s="4">
        <v>100000</v>
      </c>
      <c r="AA16" s="4"/>
      <c r="AB16" s="4">
        <f t="shared" si="19"/>
        <v>-78153</v>
      </c>
      <c r="AC16" s="12">
        <f t="shared" si="10"/>
        <v>-0.78152999999999995</v>
      </c>
      <c r="AD16" s="12"/>
      <c r="AE16" s="42">
        <v>21201</v>
      </c>
      <c r="AG16" s="4">
        <v>100000</v>
      </c>
      <c r="AH16" s="4"/>
      <c r="AI16" s="4">
        <f t="shared" si="20"/>
        <v>-78799</v>
      </c>
      <c r="AJ16" s="12">
        <f t="shared" si="11"/>
        <v>-0.78798999999999997</v>
      </c>
      <c r="AK16" s="12"/>
      <c r="AL16" s="4">
        <f>AL171</f>
        <v>0</v>
      </c>
      <c r="AM16" s="12"/>
      <c r="AN16" s="4">
        <v>250000</v>
      </c>
      <c r="AO16" s="4"/>
      <c r="AP16" s="4">
        <f t="shared" si="21"/>
        <v>-250000</v>
      </c>
      <c r="AQ16" s="12">
        <f t="shared" si="12"/>
        <v>-1</v>
      </c>
      <c r="AR16" s="4"/>
      <c r="AS16" s="4">
        <f>AS171</f>
        <v>210625</v>
      </c>
      <c r="AU16" s="4">
        <f>AU171</f>
        <v>250000</v>
      </c>
      <c r="AV16" s="4"/>
      <c r="AW16" s="4">
        <f t="shared" si="13"/>
        <v>-39375</v>
      </c>
      <c r="AX16" s="12">
        <v>1</v>
      </c>
      <c r="AY16" s="4"/>
      <c r="AZ16" s="7">
        <f>AZ171</f>
        <v>260860</v>
      </c>
      <c r="BB16" s="4">
        <f>BB171</f>
        <v>250000</v>
      </c>
      <c r="BC16" s="4"/>
      <c r="BD16" s="4">
        <f t="shared" si="14"/>
        <v>10860</v>
      </c>
      <c r="BE16" s="12">
        <v>1</v>
      </c>
      <c r="BF16" s="4"/>
      <c r="BG16" s="1">
        <v>9</v>
      </c>
      <c r="BH16" s="7">
        <f>BH171</f>
        <v>59824</v>
      </c>
      <c r="BJ16" s="4">
        <f>BJ171</f>
        <v>250000</v>
      </c>
      <c r="BK16" s="4"/>
      <c r="BL16" s="4">
        <f t="shared" si="15"/>
        <v>-190176</v>
      </c>
      <c r="BM16" s="12">
        <v>1</v>
      </c>
      <c r="BO16" s="4">
        <f>BO171</f>
        <v>388633</v>
      </c>
      <c r="BQ16" s="4">
        <v>0</v>
      </c>
      <c r="BR16" s="4"/>
      <c r="BS16" s="4">
        <f t="shared" si="16"/>
        <v>388633</v>
      </c>
      <c r="BT16" s="12">
        <v>1</v>
      </c>
      <c r="BV16" s="7">
        <v>114494</v>
      </c>
      <c r="BW16" s="7"/>
      <c r="BX16" s="4"/>
    </row>
    <row r="17" spans="1:76" x14ac:dyDescent="0.35">
      <c r="A17">
        <v>52000</v>
      </c>
      <c r="B17" t="s">
        <v>48</v>
      </c>
      <c r="C17" s="4">
        <v>0</v>
      </c>
      <c r="E17" s="4">
        <v>0</v>
      </c>
      <c r="G17" s="4">
        <v>0</v>
      </c>
      <c r="H17" s="12"/>
      <c r="K17" s="4"/>
      <c r="L17" s="4"/>
      <c r="M17" s="4">
        <f t="shared" si="17"/>
        <v>0</v>
      </c>
      <c r="N17" s="12">
        <v>0</v>
      </c>
      <c r="O17" s="12"/>
      <c r="P17" s="22">
        <v>0</v>
      </c>
      <c r="R17" s="22">
        <v>0</v>
      </c>
      <c r="S17" s="4"/>
      <c r="T17" s="4">
        <f t="shared" si="18"/>
        <v>0</v>
      </c>
      <c r="U17" s="12">
        <v>0</v>
      </c>
      <c r="V17" s="12"/>
      <c r="X17" s="22">
        <v>0</v>
      </c>
      <c r="Z17" s="26" t="s">
        <v>49</v>
      </c>
      <c r="AA17" s="4"/>
      <c r="AB17" s="4">
        <f t="shared" si="19"/>
        <v>0</v>
      </c>
      <c r="AC17" s="12">
        <v>0</v>
      </c>
      <c r="AD17" s="12"/>
      <c r="AE17" s="42">
        <v>6000</v>
      </c>
      <c r="AG17" s="26" t="s">
        <v>49</v>
      </c>
      <c r="AH17" s="4"/>
      <c r="AI17" s="4">
        <f t="shared" si="20"/>
        <v>6000</v>
      </c>
      <c r="AJ17" s="12" t="e">
        <f t="shared" si="11"/>
        <v>#DIV/0!</v>
      </c>
      <c r="AK17" s="12"/>
      <c r="AL17" s="4">
        <v>19952</v>
      </c>
      <c r="AM17" s="12"/>
      <c r="AN17" s="4">
        <v>0</v>
      </c>
      <c r="AO17" s="4"/>
      <c r="AP17" s="4">
        <f t="shared" si="21"/>
        <v>19952</v>
      </c>
      <c r="AQ17" s="12">
        <v>0</v>
      </c>
      <c r="AR17" s="4"/>
      <c r="AS17" s="4"/>
      <c r="AU17" s="4"/>
      <c r="AV17" s="4"/>
      <c r="AW17" s="4"/>
      <c r="AX17" s="12"/>
      <c r="AY17" s="4"/>
      <c r="BB17" s="4"/>
      <c r="BC17" s="4"/>
      <c r="BD17" s="4"/>
      <c r="BE17" s="12"/>
      <c r="BF17" s="4"/>
      <c r="BJ17" s="4"/>
      <c r="BK17" s="4"/>
      <c r="BL17" s="4"/>
      <c r="BM17" s="12"/>
      <c r="BO17" s="4"/>
      <c r="BQ17" s="4"/>
      <c r="BR17" s="4"/>
      <c r="BS17" s="4"/>
      <c r="BT17" s="12"/>
      <c r="BV17" s="7"/>
      <c r="BW17" s="7"/>
      <c r="BX17" s="4"/>
    </row>
    <row r="18" spans="1:76" x14ac:dyDescent="0.35">
      <c r="A18">
        <v>53000</v>
      </c>
      <c r="B18" t="s">
        <v>50</v>
      </c>
      <c r="C18" s="4">
        <f>C194</f>
        <v>5965000</v>
      </c>
      <c r="E18" s="4">
        <v>5403003</v>
      </c>
      <c r="G18" s="4">
        <f>G194</f>
        <v>5855000</v>
      </c>
      <c r="H18" s="12"/>
      <c r="I18" s="4">
        <f>I194</f>
        <v>4872152</v>
      </c>
      <c r="K18" s="4">
        <f>K194</f>
        <v>4985000</v>
      </c>
      <c r="L18" s="4"/>
      <c r="M18" s="4">
        <f t="shared" si="17"/>
        <v>-112848</v>
      </c>
      <c r="N18" s="12">
        <f t="shared" ref="N18:N20" si="23">M18/K18</f>
        <v>-2.2637512537612838E-2</v>
      </c>
      <c r="O18" s="12"/>
      <c r="P18" s="22">
        <v>5482430</v>
      </c>
      <c r="R18" s="4">
        <v>6000000</v>
      </c>
      <c r="S18" s="4"/>
      <c r="T18" s="4">
        <f t="shared" si="18"/>
        <v>-517570</v>
      </c>
      <c r="U18" s="12">
        <f t="shared" si="9"/>
        <v>-8.6261666666666667E-2</v>
      </c>
      <c r="V18" s="12"/>
      <c r="W18" s="1">
        <v>11</v>
      </c>
      <c r="X18" s="22">
        <v>4745543</v>
      </c>
      <c r="Z18" s="4">
        <v>3665000</v>
      </c>
      <c r="AA18" s="4"/>
      <c r="AB18" s="4">
        <f t="shared" si="19"/>
        <v>1080543</v>
      </c>
      <c r="AC18" s="12">
        <f t="shared" si="10"/>
        <v>0.29482755798090043</v>
      </c>
      <c r="AD18" s="12"/>
      <c r="AE18" s="42">
        <v>4052041</v>
      </c>
      <c r="AG18" s="4">
        <v>3155000</v>
      </c>
      <c r="AH18" s="4"/>
      <c r="AI18" s="4">
        <f t="shared" si="20"/>
        <v>897041</v>
      </c>
      <c r="AJ18" s="12">
        <f t="shared" si="11"/>
        <v>0.28432361331220285</v>
      </c>
      <c r="AK18" s="12"/>
      <c r="AL18" s="4">
        <f>AL194</f>
        <v>0</v>
      </c>
      <c r="AM18" s="12"/>
      <c r="AN18" s="4">
        <v>3605000</v>
      </c>
      <c r="AO18" s="4"/>
      <c r="AP18" s="4">
        <f t="shared" si="21"/>
        <v>-3605000</v>
      </c>
      <c r="AQ18" s="12">
        <f t="shared" si="12"/>
        <v>-1</v>
      </c>
      <c r="AR18" s="4"/>
      <c r="AS18" s="4">
        <f>AS194</f>
        <v>3746282</v>
      </c>
      <c r="AU18" s="4">
        <f>AU194</f>
        <v>3075000</v>
      </c>
      <c r="AV18" s="4"/>
      <c r="AW18" s="4">
        <f t="shared" ref="AW18:AW22" si="24">AS18-AU18</f>
        <v>671282</v>
      </c>
      <c r="AX18" s="12">
        <f t="shared" ref="AX18:AX22" si="25">AW18/AU18</f>
        <v>0.2183030894308943</v>
      </c>
      <c r="AY18" s="4"/>
      <c r="AZ18" s="7">
        <f>AZ194</f>
        <v>3321978</v>
      </c>
      <c r="BB18" s="4">
        <f>BB194</f>
        <v>2850000</v>
      </c>
      <c r="BC18" s="4"/>
      <c r="BD18" s="4">
        <f t="shared" si="14"/>
        <v>471978</v>
      </c>
      <c r="BE18" s="12">
        <f t="shared" ref="BE18:BE22" si="26">BD18/BB18</f>
        <v>0.16560631578947368</v>
      </c>
      <c r="BF18" s="4"/>
      <c r="BG18" s="1">
        <v>11</v>
      </c>
      <c r="BH18" s="7">
        <f>BH194</f>
        <v>2926753</v>
      </c>
      <c r="BJ18" s="4">
        <f>BJ194</f>
        <v>2870000</v>
      </c>
      <c r="BK18" s="4"/>
      <c r="BL18" s="4">
        <f t="shared" si="15"/>
        <v>56753</v>
      </c>
      <c r="BM18" s="12">
        <f t="shared" ref="BM18:BM22" si="27">BL18/BJ18</f>
        <v>1.9774564459930314E-2</v>
      </c>
      <c r="BO18" s="4">
        <f>BO194</f>
        <v>3194670</v>
      </c>
      <c r="BQ18" s="4">
        <f>BQ194</f>
        <v>2755000</v>
      </c>
      <c r="BR18" s="4"/>
      <c r="BS18" s="4">
        <f t="shared" ref="BS18:BS22" si="28">BO18-BQ18</f>
        <v>439670</v>
      </c>
      <c r="BT18" s="12">
        <f t="shared" ref="BT18:BT22" si="29">BS18/BQ18</f>
        <v>0.15958983666061707</v>
      </c>
      <c r="BV18" s="4">
        <f>BV194</f>
        <v>2832899</v>
      </c>
      <c r="BW18" s="4"/>
      <c r="BX18" s="4">
        <v>2006404</v>
      </c>
    </row>
    <row r="19" spans="1:76" x14ac:dyDescent="0.35">
      <c r="A19">
        <v>56000</v>
      </c>
      <c r="B19" t="s">
        <v>51</v>
      </c>
      <c r="C19" s="4">
        <f>C215</f>
        <v>4550000</v>
      </c>
      <c r="E19" s="4">
        <v>4518200</v>
      </c>
      <c r="G19" s="4">
        <f>G215</f>
        <v>4420000</v>
      </c>
      <c r="H19" s="12"/>
      <c r="I19" s="4">
        <f>I215</f>
        <v>3582381</v>
      </c>
      <c r="K19" s="4">
        <f>K215</f>
        <v>3545000</v>
      </c>
      <c r="L19" s="4"/>
      <c r="M19" s="4">
        <f t="shared" si="17"/>
        <v>37381</v>
      </c>
      <c r="N19" s="12">
        <f t="shared" si="23"/>
        <v>1.0544710860366714E-2</v>
      </c>
      <c r="O19" s="12"/>
      <c r="P19" s="22">
        <v>3160712</v>
      </c>
      <c r="R19" s="4">
        <v>3215000</v>
      </c>
      <c r="S19" s="4"/>
      <c r="T19" s="4">
        <f t="shared" si="18"/>
        <v>-54288</v>
      </c>
      <c r="U19" s="12">
        <f t="shared" si="9"/>
        <v>-1.6885847589424571E-2</v>
      </c>
      <c r="V19" s="12"/>
      <c r="W19" s="1">
        <v>12</v>
      </c>
      <c r="X19" s="22">
        <v>3075229</v>
      </c>
      <c r="Z19" s="4">
        <v>3145000</v>
      </c>
      <c r="AA19" s="4"/>
      <c r="AB19" s="4">
        <f t="shared" si="19"/>
        <v>-69771</v>
      </c>
      <c r="AC19" s="12">
        <f t="shared" si="10"/>
        <v>-2.2184737678855326E-2</v>
      </c>
      <c r="AD19" s="12"/>
      <c r="AE19" s="42">
        <v>2899243</v>
      </c>
      <c r="AG19" s="4">
        <v>3440000</v>
      </c>
      <c r="AH19" s="4"/>
      <c r="AI19" s="4">
        <f t="shared" si="20"/>
        <v>-540757</v>
      </c>
      <c r="AJ19" s="12">
        <f t="shared" si="11"/>
        <v>-0.15719680232558139</v>
      </c>
      <c r="AK19" s="12"/>
      <c r="AL19" s="4">
        <f>AL215</f>
        <v>0</v>
      </c>
      <c r="AM19" s="12"/>
      <c r="AN19" s="4">
        <v>3640000</v>
      </c>
      <c r="AO19" s="4"/>
      <c r="AP19" s="4">
        <f t="shared" si="21"/>
        <v>-3640000</v>
      </c>
      <c r="AQ19" s="12">
        <f t="shared" si="12"/>
        <v>-1</v>
      </c>
      <c r="AR19" s="4"/>
      <c r="AS19" s="4">
        <f>AS215</f>
        <v>4764370</v>
      </c>
      <c r="AU19" s="4">
        <f>AU215</f>
        <v>6870000</v>
      </c>
      <c r="AV19" s="4"/>
      <c r="AW19" s="4">
        <f t="shared" si="24"/>
        <v>-2105630</v>
      </c>
      <c r="AX19" s="12">
        <f t="shared" si="25"/>
        <v>-0.30649636098981076</v>
      </c>
      <c r="AY19" s="4"/>
      <c r="AZ19" s="7">
        <f>AZ215</f>
        <v>9906241</v>
      </c>
      <c r="BB19" s="4">
        <f>BB215</f>
        <v>9720000</v>
      </c>
      <c r="BC19" s="4"/>
      <c r="BD19" s="4">
        <f t="shared" si="14"/>
        <v>186241</v>
      </c>
      <c r="BE19" s="12">
        <f t="shared" si="26"/>
        <v>1.916059670781893E-2</v>
      </c>
      <c r="BF19" s="4"/>
      <c r="BG19" s="1">
        <v>12</v>
      </c>
      <c r="BH19" s="7">
        <f>BH215</f>
        <v>4846697</v>
      </c>
      <c r="BJ19" s="4">
        <f>BJ215</f>
        <v>5571000</v>
      </c>
      <c r="BK19" s="4"/>
      <c r="BL19" s="4">
        <f t="shared" si="15"/>
        <v>-724303</v>
      </c>
      <c r="BM19" s="12">
        <f t="shared" si="27"/>
        <v>-0.13001310357206963</v>
      </c>
      <c r="BO19" s="4">
        <f>BO215</f>
        <v>7289545</v>
      </c>
      <c r="BQ19" s="4">
        <f>BQ215</f>
        <v>3415000</v>
      </c>
      <c r="BR19" s="4"/>
      <c r="BS19" s="4">
        <f t="shared" si="28"/>
        <v>3874545</v>
      </c>
      <c r="BT19" s="12">
        <f t="shared" si="29"/>
        <v>1.1345666178623719</v>
      </c>
      <c r="BV19" s="4">
        <f>BV215</f>
        <v>3156514</v>
      </c>
      <c r="BW19" s="4"/>
      <c r="BX19" s="4">
        <v>2239088</v>
      </c>
    </row>
    <row r="20" spans="1:76" x14ac:dyDescent="0.35">
      <c r="A20">
        <v>60000</v>
      </c>
      <c r="B20" t="s">
        <v>52</v>
      </c>
      <c r="C20" s="4">
        <f>C219</f>
        <v>90000</v>
      </c>
      <c r="E20" s="4">
        <v>82532</v>
      </c>
      <c r="G20" s="4">
        <f>G219</f>
        <v>175000</v>
      </c>
      <c r="H20" s="12"/>
      <c r="I20" s="4">
        <f>I219</f>
        <v>168924</v>
      </c>
      <c r="K20" s="4">
        <f>K219</f>
        <v>175000</v>
      </c>
      <c r="L20" s="4"/>
      <c r="M20" s="4">
        <f t="shared" si="17"/>
        <v>-6076</v>
      </c>
      <c r="N20" s="12">
        <f t="shared" si="23"/>
        <v>-3.4720000000000001E-2</v>
      </c>
      <c r="O20" s="12"/>
      <c r="P20" s="22">
        <v>105944</v>
      </c>
      <c r="R20" s="4">
        <v>150000</v>
      </c>
      <c r="S20" s="4"/>
      <c r="T20" s="4">
        <f t="shared" si="18"/>
        <v>-44056</v>
      </c>
      <c r="U20" s="12">
        <f t="shared" si="9"/>
        <v>-0.29370666666666667</v>
      </c>
      <c r="V20" s="12"/>
      <c r="W20" s="1">
        <v>13</v>
      </c>
      <c r="X20" s="22">
        <v>133322</v>
      </c>
      <c r="Z20" s="4">
        <v>150000</v>
      </c>
      <c r="AA20" s="4"/>
      <c r="AB20" s="4">
        <f t="shared" si="19"/>
        <v>-16678</v>
      </c>
      <c r="AC20" s="12">
        <f t="shared" si="10"/>
        <v>-0.11118666666666667</v>
      </c>
      <c r="AD20" s="12"/>
      <c r="AE20" s="42">
        <v>179826</v>
      </c>
      <c r="AG20" s="4">
        <v>100000</v>
      </c>
      <c r="AH20" s="4"/>
      <c r="AI20" s="4">
        <f t="shared" si="20"/>
        <v>79826</v>
      </c>
      <c r="AJ20" s="12">
        <f t="shared" si="11"/>
        <v>0.79825999999999997</v>
      </c>
      <c r="AK20" s="12"/>
      <c r="AL20" s="4">
        <f>AL219</f>
        <v>0</v>
      </c>
      <c r="AM20" s="12"/>
      <c r="AN20" s="4">
        <v>100000</v>
      </c>
      <c r="AO20" s="4"/>
      <c r="AP20" s="4">
        <f t="shared" si="21"/>
        <v>-100000</v>
      </c>
      <c r="AQ20" s="12">
        <f t="shared" si="12"/>
        <v>-1</v>
      </c>
      <c r="AR20" s="4"/>
      <c r="AS20" s="4">
        <f>AS219</f>
        <v>108396</v>
      </c>
      <c r="AU20" s="4">
        <f>AU219</f>
        <v>100000</v>
      </c>
      <c r="AV20" s="4"/>
      <c r="AW20" s="4">
        <f t="shared" si="24"/>
        <v>8396</v>
      </c>
      <c r="AX20" s="12">
        <f t="shared" si="25"/>
        <v>8.3960000000000007E-2</v>
      </c>
      <c r="AY20" s="4"/>
      <c r="AZ20" s="7">
        <f>AZ219</f>
        <v>75192</v>
      </c>
      <c r="BB20" s="4">
        <f>BB219</f>
        <v>90000</v>
      </c>
      <c r="BC20" s="4"/>
      <c r="BD20" s="4">
        <f t="shared" si="14"/>
        <v>-14808</v>
      </c>
      <c r="BE20" s="12">
        <f t="shared" si="26"/>
        <v>-0.16453333333333334</v>
      </c>
      <c r="BF20" s="4"/>
      <c r="BG20" s="1">
        <v>13</v>
      </c>
      <c r="BH20" s="7">
        <f>BH219</f>
        <v>87723</v>
      </c>
      <c r="BJ20" s="4">
        <f>BJ219</f>
        <v>75000</v>
      </c>
      <c r="BK20" s="4"/>
      <c r="BL20" s="4">
        <f t="shared" si="15"/>
        <v>12723</v>
      </c>
      <c r="BM20" s="12">
        <f t="shared" si="27"/>
        <v>0.16964000000000001</v>
      </c>
      <c r="BO20" s="4">
        <f>BO219</f>
        <v>73716</v>
      </c>
      <c r="BQ20" s="4">
        <f>BQ219</f>
        <v>60000</v>
      </c>
      <c r="BR20" s="4"/>
      <c r="BS20" s="4">
        <f t="shared" si="28"/>
        <v>13716</v>
      </c>
      <c r="BT20" s="12">
        <f t="shared" si="29"/>
        <v>0.2286</v>
      </c>
      <c r="BV20" s="4">
        <f>BV219</f>
        <v>52048</v>
      </c>
      <c r="BW20" s="4"/>
      <c r="BX20" s="4">
        <v>73152</v>
      </c>
    </row>
    <row r="21" spans="1:76" x14ac:dyDescent="0.35">
      <c r="A21">
        <v>65000</v>
      </c>
      <c r="B21" t="s">
        <v>53</v>
      </c>
      <c r="C21" s="4">
        <f>C227</f>
        <v>700000</v>
      </c>
      <c r="E21" s="4">
        <v>662945</v>
      </c>
      <c r="G21" s="4">
        <f>G227</f>
        <v>0</v>
      </c>
      <c r="H21" s="12"/>
      <c r="I21" s="4">
        <f>I227</f>
        <v>621857</v>
      </c>
      <c r="K21" s="4">
        <f>K227</f>
        <v>0</v>
      </c>
      <c r="L21" s="4"/>
      <c r="M21" s="4">
        <f t="shared" si="17"/>
        <v>621857</v>
      </c>
      <c r="N21" s="12">
        <v>0</v>
      </c>
      <c r="O21" s="12"/>
      <c r="P21" s="22">
        <v>243586</v>
      </c>
      <c r="R21" s="4">
        <v>0</v>
      </c>
      <c r="S21" s="4"/>
      <c r="T21" s="4">
        <f t="shared" si="18"/>
        <v>243586</v>
      </c>
      <c r="U21" s="12">
        <v>0</v>
      </c>
      <c r="V21" s="12"/>
      <c r="W21" s="1">
        <v>14</v>
      </c>
      <c r="X21" s="22">
        <v>135081</v>
      </c>
      <c r="Z21" s="4">
        <v>0</v>
      </c>
      <c r="AA21" s="4"/>
      <c r="AB21" s="4">
        <f t="shared" si="19"/>
        <v>135081</v>
      </c>
      <c r="AC21" s="12">
        <v>0</v>
      </c>
      <c r="AD21" s="12"/>
      <c r="AE21" s="42">
        <v>433217</v>
      </c>
      <c r="AG21" s="4">
        <v>500000</v>
      </c>
      <c r="AH21" s="4"/>
      <c r="AI21" s="4">
        <f t="shared" si="20"/>
        <v>-66783</v>
      </c>
      <c r="AJ21" s="12">
        <f t="shared" si="11"/>
        <v>-0.13356599999999999</v>
      </c>
      <c r="AK21" s="12"/>
      <c r="AL21" s="4">
        <f>AL227</f>
        <v>0</v>
      </c>
      <c r="AM21" s="12"/>
      <c r="AN21" s="4">
        <v>500000</v>
      </c>
      <c r="AO21" s="4"/>
      <c r="AP21" s="4">
        <f t="shared" si="21"/>
        <v>-500000</v>
      </c>
      <c r="AQ21" s="12">
        <f t="shared" si="12"/>
        <v>-1</v>
      </c>
      <c r="AR21" s="4"/>
      <c r="AS21" s="4">
        <f>AS227</f>
        <v>1879730</v>
      </c>
      <c r="AU21" s="4">
        <f>AU227</f>
        <v>750000</v>
      </c>
      <c r="AV21" s="4"/>
      <c r="AW21" s="4">
        <f t="shared" si="24"/>
        <v>1129730</v>
      </c>
      <c r="AX21" s="12">
        <f t="shared" si="25"/>
        <v>1.5063066666666667</v>
      </c>
      <c r="AY21" s="4"/>
      <c r="AZ21" s="7">
        <f>AZ227</f>
        <v>686688</v>
      </c>
      <c r="BB21" s="4">
        <f>BB227</f>
        <v>1000000</v>
      </c>
      <c r="BC21" s="4"/>
      <c r="BD21" s="4">
        <f t="shared" si="14"/>
        <v>-313312</v>
      </c>
      <c r="BE21" s="12">
        <f t="shared" si="26"/>
        <v>-0.31331199999999998</v>
      </c>
      <c r="BF21" s="4"/>
      <c r="BG21" s="1">
        <v>14</v>
      </c>
      <c r="BH21" s="7">
        <f>BH227</f>
        <v>969340</v>
      </c>
      <c r="BJ21" s="4">
        <f>BJ227</f>
        <v>1000000</v>
      </c>
      <c r="BK21" s="4"/>
      <c r="BL21" s="4">
        <f t="shared" si="15"/>
        <v>-30660</v>
      </c>
      <c r="BM21" s="12">
        <f t="shared" si="27"/>
        <v>-3.066E-2</v>
      </c>
      <c r="BO21" s="4">
        <f>BO227</f>
        <v>1011712</v>
      </c>
      <c r="BQ21" s="4">
        <f>BQ227</f>
        <v>750000</v>
      </c>
      <c r="BR21" s="4"/>
      <c r="BS21" s="4">
        <f t="shared" si="28"/>
        <v>261712</v>
      </c>
      <c r="BT21" s="12">
        <f t="shared" si="29"/>
        <v>0.34894933333333333</v>
      </c>
      <c r="BV21" s="4">
        <f>BV227</f>
        <v>1424114</v>
      </c>
      <c r="BW21" s="4"/>
      <c r="BX21" s="4">
        <v>668757</v>
      </c>
    </row>
    <row r="22" spans="1:76" x14ac:dyDescent="0.35">
      <c r="A22">
        <v>74999</v>
      </c>
      <c r="B22" t="s">
        <v>54</v>
      </c>
      <c r="C22" s="16">
        <f>SUM(C12:C21)</f>
        <v>218805000</v>
      </c>
      <c r="E22" s="16">
        <f>SUM(E12:E21)</f>
        <v>208271854</v>
      </c>
      <c r="G22" s="16">
        <f>SUM(G12:G21)</f>
        <v>203550000</v>
      </c>
      <c r="H22" s="12"/>
      <c r="I22" s="23">
        <f>SUM(I12:I21)</f>
        <v>203376432</v>
      </c>
      <c r="K22" s="16">
        <f>SUM(K12:K21)</f>
        <v>188901100</v>
      </c>
      <c r="L22" s="4"/>
      <c r="M22" s="16">
        <f>I22-K22</f>
        <v>14475332</v>
      </c>
      <c r="N22" s="25">
        <f t="shared" ref="N22" si="30">M22/K22</f>
        <v>7.662915673863202E-2</v>
      </c>
      <c r="O22" s="12"/>
      <c r="P22" s="23">
        <f>SUM(P12:P21)</f>
        <v>182417129</v>
      </c>
      <c r="R22" s="16">
        <f>SUM(R12:R21)</f>
        <v>175816000</v>
      </c>
      <c r="S22" s="4"/>
      <c r="T22" s="16">
        <f>P22-R22</f>
        <v>6601129</v>
      </c>
      <c r="U22" s="25">
        <f t="shared" si="9"/>
        <v>3.7545667061018334E-2</v>
      </c>
      <c r="V22" s="12"/>
      <c r="X22" s="23">
        <f>SUM(X12:X21)</f>
        <v>203317993</v>
      </c>
      <c r="Z22" s="16">
        <f>SUM(Z12:Z21)</f>
        <v>166086584</v>
      </c>
      <c r="AA22" s="4"/>
      <c r="AB22" s="16">
        <f t="shared" si="19"/>
        <v>37231409</v>
      </c>
      <c r="AC22" s="25">
        <f t="shared" si="10"/>
        <v>0.22416867216680186</v>
      </c>
      <c r="AD22" s="12"/>
      <c r="AE22" s="40">
        <f>SUM(AE12:AE21)</f>
        <v>166701839</v>
      </c>
      <c r="AG22" s="16">
        <f>SUM(AG12:AG21)</f>
        <v>162763063</v>
      </c>
      <c r="AH22" s="4"/>
      <c r="AI22" s="16">
        <f t="shared" si="20"/>
        <v>3938776</v>
      </c>
      <c r="AJ22" s="25">
        <f t="shared" si="11"/>
        <v>2.4199446283460518E-2</v>
      </c>
      <c r="AK22" s="12"/>
      <c r="AL22" s="16">
        <f>SUM(AL12:AL21)</f>
        <v>16060447</v>
      </c>
      <c r="AM22" s="12"/>
      <c r="AN22" s="16">
        <f>SUM(AN12:AN21)</f>
        <v>157275000</v>
      </c>
      <c r="AO22" s="4"/>
      <c r="AP22" s="16">
        <f t="shared" si="21"/>
        <v>-141214553</v>
      </c>
      <c r="AQ22" s="25">
        <f t="shared" si="12"/>
        <v>-0.89788302654585916</v>
      </c>
      <c r="AR22" s="4"/>
      <c r="AS22" s="16">
        <f>SUM(AS12:AS21)</f>
        <v>138363680</v>
      </c>
      <c r="AU22" s="16">
        <f>SUM(AU12:AU21)</f>
        <v>120055000</v>
      </c>
      <c r="AV22" s="4"/>
      <c r="AW22" s="4">
        <f t="shared" si="24"/>
        <v>18308680</v>
      </c>
      <c r="AX22" s="12">
        <f t="shared" si="25"/>
        <v>0.15250243638332431</v>
      </c>
      <c r="AY22" s="4"/>
      <c r="AZ22" s="16">
        <f>SUM(AZ12:AZ21)</f>
        <v>126411607</v>
      </c>
      <c r="BB22" s="16">
        <f>SUM(BB12:BB21)</f>
        <v>153881668.88</v>
      </c>
      <c r="BC22" s="4"/>
      <c r="BD22" s="4">
        <f t="shared" si="14"/>
        <v>-27470061.879999995</v>
      </c>
      <c r="BE22" s="12">
        <f t="shared" si="26"/>
        <v>-0.17851419262564469</v>
      </c>
      <c r="BF22" s="4"/>
      <c r="BH22" s="16">
        <f>SUM(BH12:BH21)</f>
        <v>104427506</v>
      </c>
      <c r="BJ22" s="16">
        <f>SUM(BJ12:BJ21)</f>
        <v>128293060</v>
      </c>
      <c r="BK22" s="4"/>
      <c r="BL22" s="4">
        <f t="shared" si="15"/>
        <v>-23865554</v>
      </c>
      <c r="BM22" s="12">
        <f t="shared" si="27"/>
        <v>-0.18602373347396967</v>
      </c>
      <c r="BO22" s="4">
        <f>SUM(BO12:BO21)</f>
        <v>92641259</v>
      </c>
      <c r="BQ22" s="4">
        <f>SUM(BQ12:BQ21)</f>
        <v>82149000</v>
      </c>
      <c r="BR22" s="4"/>
      <c r="BS22" s="4">
        <f t="shared" si="28"/>
        <v>10492259</v>
      </c>
      <c r="BT22" s="12">
        <f t="shared" si="29"/>
        <v>0.12772229728907231</v>
      </c>
      <c r="BV22" s="4">
        <f>SUM(BV12:BV21)</f>
        <v>76787841</v>
      </c>
      <c r="BW22" s="4"/>
      <c r="BX22" s="4">
        <v>70730488</v>
      </c>
    </row>
    <row r="23" spans="1:76" x14ac:dyDescent="0.35">
      <c r="C23" s="4"/>
      <c r="E23" s="4"/>
      <c r="G23" s="4"/>
      <c r="H23" s="4"/>
      <c r="K23" s="4"/>
      <c r="L23" s="4"/>
      <c r="M23" s="4"/>
      <c r="N23" s="4"/>
      <c r="O23" s="4"/>
      <c r="R23" s="4"/>
      <c r="S23" s="4"/>
      <c r="T23" s="4"/>
      <c r="U23" s="4"/>
      <c r="V23" s="4"/>
      <c r="Z23" s="4"/>
      <c r="AA23" s="4"/>
      <c r="AB23" s="4"/>
      <c r="AC23" s="4"/>
      <c r="AD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U23" s="4"/>
      <c r="AV23" s="4"/>
      <c r="AW23" s="4"/>
      <c r="AX23" s="4"/>
      <c r="AY23" s="4"/>
      <c r="BB23" s="4"/>
      <c r="BC23" s="4"/>
      <c r="BD23" s="4"/>
      <c r="BE23" s="4"/>
      <c r="BF23" s="4"/>
      <c r="BJ23" s="4"/>
      <c r="BK23" s="4"/>
      <c r="BL23" s="4"/>
      <c r="BM23" s="4"/>
      <c r="BO23" s="4"/>
      <c r="BQ23" s="4"/>
      <c r="BR23" s="4"/>
      <c r="BS23" s="4"/>
      <c r="BT23" s="4"/>
      <c r="BV23" s="4"/>
      <c r="BW23" s="4"/>
      <c r="BX23" s="4"/>
    </row>
    <row r="24" spans="1:76" x14ac:dyDescent="0.35">
      <c r="A24">
        <v>75000</v>
      </c>
      <c r="B24" t="s">
        <v>55</v>
      </c>
      <c r="C24" s="17">
        <f>C9-C22</f>
        <v>-5000</v>
      </c>
      <c r="E24" s="17">
        <f t="shared" ref="E24" si="31">E9-E22</f>
        <v>5115080</v>
      </c>
      <c r="F24" s="4"/>
      <c r="G24" s="17">
        <f>G9-G22</f>
        <v>1350000</v>
      </c>
      <c r="H24" s="12"/>
      <c r="I24" s="24">
        <f>I9-I22</f>
        <v>7388443</v>
      </c>
      <c r="K24" s="17">
        <f>K9-K22</f>
        <v>1798900</v>
      </c>
      <c r="L24" s="4"/>
      <c r="M24" s="17">
        <f>I24-K24</f>
        <v>5589543</v>
      </c>
      <c r="N24" s="43">
        <f>M24/K24</f>
        <v>3.1072005114236476</v>
      </c>
      <c r="O24" s="12"/>
      <c r="P24" s="24">
        <f>P9-P22</f>
        <v>11882839</v>
      </c>
      <c r="R24" s="17">
        <f>R9-R22</f>
        <v>4289000</v>
      </c>
      <c r="S24" s="4"/>
      <c r="T24" s="17">
        <f>P24-R24</f>
        <v>7593839</v>
      </c>
      <c r="U24" s="43">
        <f>T24/R24</f>
        <v>1.7705383539286548</v>
      </c>
      <c r="V24" s="12"/>
      <c r="X24" s="24">
        <f>X9-X22</f>
        <v>-6821845</v>
      </c>
      <c r="Z24" s="17">
        <f>Z9-Z22</f>
        <v>-7881584</v>
      </c>
      <c r="AA24" s="4"/>
      <c r="AB24" s="17">
        <f>X24-Z24</f>
        <v>1059739</v>
      </c>
      <c r="AC24" s="43">
        <f>AB24/-Z24</f>
        <v>0.13445761664152789</v>
      </c>
      <c r="AD24" s="12"/>
      <c r="AE24" s="41">
        <f>AE9-AE22</f>
        <v>-3544549</v>
      </c>
      <c r="AG24" s="17">
        <f>AG9-AG22</f>
        <v>151937</v>
      </c>
      <c r="AH24" s="4"/>
      <c r="AI24" s="4">
        <f>AE24-AG24</f>
        <v>-3696486</v>
      </c>
      <c r="AJ24" s="12">
        <f>AI24/-AG24</f>
        <v>24.329070601630939</v>
      </c>
      <c r="AK24" s="12"/>
      <c r="AL24" s="17">
        <f>AL9-AL22</f>
        <v>-16060447</v>
      </c>
      <c r="AM24" s="12"/>
      <c r="AN24" s="17">
        <f>AN9-AN22</f>
        <v>-94932</v>
      </c>
      <c r="AO24" s="4"/>
      <c r="AP24" s="4">
        <f>AL24-AN24</f>
        <v>-15965515</v>
      </c>
      <c r="AQ24" s="12">
        <f>AP24/-AN24</f>
        <v>-168.17843298360933</v>
      </c>
      <c r="AR24" s="4"/>
      <c r="AS24" s="17">
        <f>AS9-AS22</f>
        <v>709141</v>
      </c>
      <c r="AU24" s="17">
        <f>AU9-AU22</f>
        <v>20395000</v>
      </c>
      <c r="AV24" s="4"/>
      <c r="AW24" s="4">
        <f>AS24-AU24</f>
        <v>-19685859</v>
      </c>
      <c r="AX24" s="12">
        <f>AW24/-AU24</f>
        <v>0.96522966413336597</v>
      </c>
      <c r="AY24" s="4"/>
      <c r="AZ24" s="17">
        <f>AZ9-AZ22</f>
        <v>-2078578</v>
      </c>
      <c r="BB24" s="17">
        <f>BB9-BB22</f>
        <v>-32116668.879999995</v>
      </c>
      <c r="BC24" s="4"/>
      <c r="BD24" s="4">
        <f>AZ24-BB24</f>
        <v>30038090.879999995</v>
      </c>
      <c r="BE24" s="12">
        <f>BD24/-BB24</f>
        <v>0.93528039885561132</v>
      </c>
      <c r="BF24" s="4"/>
      <c r="BH24" s="17">
        <f>BH9-BH22</f>
        <v>-4714704</v>
      </c>
      <c r="BJ24" s="17">
        <f>BJ9-BJ22</f>
        <v>-30398060</v>
      </c>
      <c r="BK24" s="4"/>
      <c r="BL24" s="4">
        <f>BH24-BJ24</f>
        <v>25683356</v>
      </c>
      <c r="BM24" s="12">
        <f>BL24/-BJ24</f>
        <v>0.84490115487633088</v>
      </c>
      <c r="BO24" s="4">
        <f>BO9-BO22</f>
        <v>-774521</v>
      </c>
      <c r="BQ24" s="4">
        <f>BQ9-BQ22</f>
        <v>-1885000</v>
      </c>
      <c r="BR24" s="4"/>
      <c r="BS24" s="4">
        <f>BO24-BQ24</f>
        <v>1110479</v>
      </c>
      <c r="BT24" s="12">
        <f>BS24/-BQ24</f>
        <v>0.58911352785145887</v>
      </c>
      <c r="BV24" s="4">
        <f>BV9-BV22</f>
        <v>-124338</v>
      </c>
      <c r="BW24" s="4"/>
      <c r="BX24" s="4">
        <v>881699</v>
      </c>
    </row>
    <row r="25" spans="1:76" x14ac:dyDescent="0.35">
      <c r="E25" s="4"/>
      <c r="G25" s="4"/>
      <c r="H25" s="4"/>
      <c r="K25" s="4"/>
      <c r="L25" s="4"/>
      <c r="M25" s="4"/>
      <c r="N25" s="4"/>
      <c r="O25" s="4"/>
      <c r="R25" s="4"/>
      <c r="S25" s="4"/>
      <c r="T25" s="4"/>
      <c r="U25" s="4"/>
      <c r="V25" s="4"/>
      <c r="Z25" s="4"/>
      <c r="AA25" s="4"/>
      <c r="AB25" s="4"/>
      <c r="AC25" s="4"/>
      <c r="AD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U25" s="4"/>
      <c r="AV25" s="4"/>
      <c r="AW25" s="4"/>
      <c r="AX25" s="4"/>
      <c r="AY25" s="4"/>
      <c r="BB25" s="4"/>
      <c r="BC25" s="4"/>
      <c r="BD25" s="4"/>
      <c r="BE25" s="4"/>
      <c r="BF25" s="4"/>
      <c r="BJ25" s="4"/>
      <c r="BK25" s="4"/>
      <c r="BL25" s="4"/>
      <c r="BM25" s="4"/>
      <c r="BO25" s="4"/>
      <c r="BQ25" s="4"/>
      <c r="BR25" s="4"/>
      <c r="BS25" s="4"/>
      <c r="BT25" s="4"/>
      <c r="BV25" s="4"/>
      <c r="BW25" s="4"/>
      <c r="BX25" s="4"/>
    </row>
    <row r="26" spans="1:76" s="3" customFormat="1" x14ac:dyDescent="0.35">
      <c r="A26" s="3">
        <v>76000</v>
      </c>
      <c r="B26" s="3" t="s">
        <v>56</v>
      </c>
      <c r="C26" s="53"/>
      <c r="E26" s="4"/>
      <c r="I26" s="21"/>
      <c r="P26" s="21"/>
      <c r="X26" s="21"/>
      <c r="AE26" s="21"/>
      <c r="AZ26" s="8"/>
      <c r="BH26" s="8"/>
      <c r="BP26" s="8"/>
    </row>
    <row r="27" spans="1:76" x14ac:dyDescent="0.35">
      <c r="A27">
        <v>76100</v>
      </c>
      <c r="B27" t="s">
        <v>57</v>
      </c>
      <c r="C27" s="4">
        <v>900000</v>
      </c>
      <c r="E27" s="4">
        <v>1649121</v>
      </c>
      <c r="G27" s="57">
        <v>750000</v>
      </c>
      <c r="H27" s="12"/>
      <c r="I27" s="22">
        <v>1718042</v>
      </c>
      <c r="K27" s="4">
        <v>750000</v>
      </c>
      <c r="L27" s="4"/>
      <c r="M27" s="4">
        <f>I27-K27</f>
        <v>968042</v>
      </c>
      <c r="N27" s="12">
        <f t="shared" ref="N27:N32" si="32">M27/K27</f>
        <v>1.2907226666666667</v>
      </c>
      <c r="O27" s="12"/>
      <c r="P27" s="22">
        <v>959028</v>
      </c>
      <c r="R27" s="4">
        <v>25000</v>
      </c>
      <c r="S27" s="4"/>
      <c r="T27" s="4">
        <f>P27-R27</f>
        <v>934028</v>
      </c>
      <c r="U27" s="12">
        <f t="shared" ref="U27:U32" si="33">T27/R27</f>
        <v>37.36112</v>
      </c>
      <c r="V27" s="12"/>
      <c r="X27" s="22">
        <v>218709</v>
      </c>
      <c r="Z27" s="4">
        <v>25000</v>
      </c>
      <c r="AA27" s="4"/>
      <c r="AB27" s="4">
        <f>X27-Z27</f>
        <v>193709</v>
      </c>
      <c r="AC27" s="12">
        <f t="shared" ref="AC27:AC32" si="34">AB27/Z27</f>
        <v>7.7483599999999999</v>
      </c>
      <c r="AD27" s="12"/>
      <c r="AE27" s="42">
        <v>28781</v>
      </c>
      <c r="AG27" s="4">
        <v>25000</v>
      </c>
      <c r="AH27" s="4"/>
      <c r="AI27" s="4">
        <f>AE27-AG27</f>
        <v>3781</v>
      </c>
      <c r="AJ27" s="12">
        <f t="shared" ref="AJ27:AJ32" si="35">AI27/AG27</f>
        <v>0.15124000000000001</v>
      </c>
      <c r="AK27" s="12"/>
      <c r="AL27" s="4">
        <v>11161</v>
      </c>
      <c r="AM27" s="12"/>
      <c r="AN27" s="4">
        <v>150000</v>
      </c>
      <c r="AO27" s="4"/>
      <c r="AP27" s="4">
        <f>AL27-AN27</f>
        <v>-138839</v>
      </c>
      <c r="AQ27" s="12">
        <f t="shared" ref="AQ27:AQ32" si="36">AP27/AN27</f>
        <v>-0.92559333333333338</v>
      </c>
      <c r="AR27" s="4"/>
      <c r="AS27" s="4">
        <v>285151</v>
      </c>
      <c r="AU27" s="4">
        <v>350000</v>
      </c>
      <c r="AV27" s="4"/>
      <c r="AW27" s="4">
        <f t="shared" ref="AW27:AW32" si="37">AS27-AU27</f>
        <v>-64849</v>
      </c>
      <c r="AX27" s="12">
        <f t="shared" ref="AX27:AX32" si="38">AW27/AU27</f>
        <v>-0.18528285714285714</v>
      </c>
      <c r="AY27" s="4"/>
      <c r="AZ27" s="7">
        <v>331764</v>
      </c>
      <c r="BB27" s="4">
        <v>500000</v>
      </c>
      <c r="BC27" s="4"/>
      <c r="BD27" s="4">
        <f t="shared" ref="BD27:BD32" si="39">AZ27-BB27</f>
        <v>-168236</v>
      </c>
      <c r="BE27" s="12">
        <f t="shared" ref="BE27:BE32" si="40">BD27/BB27</f>
        <v>-0.33647199999999999</v>
      </c>
      <c r="BF27" s="4"/>
      <c r="BH27" s="7">
        <v>590943</v>
      </c>
      <c r="BJ27" s="4">
        <v>450000</v>
      </c>
      <c r="BK27" s="4"/>
      <c r="BL27" s="4">
        <f t="shared" ref="BL27:BL32" si="41">BH27-BJ27</f>
        <v>140943</v>
      </c>
      <c r="BM27" s="12">
        <f t="shared" ref="BM27:BM32" si="42">BL27/BJ27</f>
        <v>0.31320666666666669</v>
      </c>
      <c r="BO27" s="4">
        <v>471546</v>
      </c>
      <c r="BQ27" s="4">
        <v>624042</v>
      </c>
      <c r="BR27" s="4"/>
      <c r="BS27" s="4">
        <f t="shared" ref="BS27:BS32" si="43">BO27-BQ27</f>
        <v>-152496</v>
      </c>
      <c r="BT27" s="12">
        <f t="shared" ref="BT27:BT32" si="44">BS27/BQ27</f>
        <v>-0.24436816752718568</v>
      </c>
      <c r="BV27" s="4">
        <v>624042</v>
      </c>
      <c r="BW27" s="4"/>
      <c r="BX27" s="4">
        <v>368133</v>
      </c>
    </row>
    <row r="28" spans="1:76" x14ac:dyDescent="0.35">
      <c r="A28">
        <v>76200</v>
      </c>
      <c r="B28" t="s">
        <v>58</v>
      </c>
      <c r="C28" s="4">
        <v>-10000</v>
      </c>
      <c r="E28" s="4">
        <v>0</v>
      </c>
      <c r="G28" s="57">
        <v>-10000</v>
      </c>
      <c r="H28" s="12"/>
      <c r="I28" s="22">
        <v>-5084</v>
      </c>
      <c r="K28" s="4">
        <v>-10000</v>
      </c>
      <c r="L28" s="4"/>
      <c r="M28" s="4">
        <f t="shared" ref="M28:M31" si="45">I28-K28</f>
        <v>4916</v>
      </c>
      <c r="N28" s="12">
        <f t="shared" si="32"/>
        <v>-0.49159999999999998</v>
      </c>
      <c r="O28" s="12"/>
      <c r="P28" s="22">
        <v>-7202</v>
      </c>
      <c r="R28" s="4">
        <v>-10000</v>
      </c>
      <c r="S28" s="4"/>
      <c r="T28" s="4">
        <f t="shared" ref="T28:T31" si="46">P28-R28</f>
        <v>2798</v>
      </c>
      <c r="U28" s="12">
        <f t="shared" si="33"/>
        <v>-0.27979999999999999</v>
      </c>
      <c r="V28" s="12"/>
      <c r="X28" s="22">
        <v>-59003</v>
      </c>
      <c r="Z28" s="4">
        <v>-10000</v>
      </c>
      <c r="AA28" s="4"/>
      <c r="AB28" s="4">
        <f t="shared" ref="AB28:AB32" si="47">X28-Z28</f>
        <v>-49003</v>
      </c>
      <c r="AC28" s="12">
        <f t="shared" si="34"/>
        <v>4.9002999999999997</v>
      </c>
      <c r="AD28" s="12"/>
      <c r="AE28" s="42">
        <v>-45758</v>
      </c>
      <c r="AG28" s="4">
        <v>-10000</v>
      </c>
      <c r="AH28" s="4"/>
      <c r="AI28" s="4">
        <f t="shared" ref="AI28:AI32" si="48">AE28-AG28</f>
        <v>-35758</v>
      </c>
      <c r="AJ28" s="12">
        <f t="shared" si="35"/>
        <v>3.5758000000000001</v>
      </c>
      <c r="AK28" s="12"/>
      <c r="AL28" s="4">
        <v>-7462</v>
      </c>
      <c r="AM28" s="12"/>
      <c r="AN28" s="4">
        <v>12500</v>
      </c>
      <c r="AO28" s="4"/>
      <c r="AP28" s="4">
        <f t="shared" ref="AP28:AP32" si="49">AL28-AN28</f>
        <v>-19962</v>
      </c>
      <c r="AQ28" s="12">
        <f t="shared" si="36"/>
        <v>-1.5969599999999999</v>
      </c>
      <c r="AR28" s="4"/>
      <c r="AS28" s="4">
        <v>-13579</v>
      </c>
      <c r="AU28" s="4">
        <v>-25000</v>
      </c>
      <c r="AV28" s="4"/>
      <c r="AW28" s="4">
        <f t="shared" si="37"/>
        <v>11421</v>
      </c>
      <c r="AX28" s="12">
        <f t="shared" si="38"/>
        <v>-0.45684000000000002</v>
      </c>
      <c r="AY28" s="4"/>
      <c r="AZ28" s="7">
        <v>-23459</v>
      </c>
      <c r="BB28" s="4">
        <v>-25000</v>
      </c>
      <c r="BC28" s="4"/>
      <c r="BD28" s="4">
        <f t="shared" si="39"/>
        <v>1541</v>
      </c>
      <c r="BE28" s="12">
        <f t="shared" si="40"/>
        <v>-6.164E-2</v>
      </c>
      <c r="BF28" s="4"/>
      <c r="BH28" s="7">
        <v>-6395</v>
      </c>
      <c r="BJ28" s="4">
        <v>-50000</v>
      </c>
      <c r="BK28" s="4"/>
      <c r="BL28" s="4">
        <f t="shared" si="41"/>
        <v>43605</v>
      </c>
      <c r="BM28" s="12">
        <f t="shared" si="42"/>
        <v>-0.87209999999999999</v>
      </c>
      <c r="BO28" s="4">
        <v>-80763</v>
      </c>
      <c r="BQ28" s="4">
        <v>-160793</v>
      </c>
      <c r="BR28" s="4"/>
      <c r="BS28" s="4">
        <f t="shared" si="43"/>
        <v>80030</v>
      </c>
      <c r="BT28" s="12">
        <f t="shared" si="44"/>
        <v>-0.49772067191979752</v>
      </c>
      <c r="BV28" s="4">
        <v>-160793</v>
      </c>
      <c r="BW28" s="4"/>
      <c r="BX28" s="4">
        <v>-560</v>
      </c>
    </row>
    <row r="29" spans="1:76" x14ac:dyDescent="0.35">
      <c r="A29">
        <v>76500</v>
      </c>
      <c r="B29" t="s">
        <v>59</v>
      </c>
      <c r="C29" s="4">
        <v>-150000</v>
      </c>
      <c r="E29" s="4">
        <f>-22264-91107</f>
        <v>-113371</v>
      </c>
      <c r="G29" s="57">
        <v>-150000</v>
      </c>
      <c r="H29" s="12"/>
      <c r="I29" s="22">
        <v>-110749</v>
      </c>
      <c r="K29" s="4">
        <v>-150000</v>
      </c>
      <c r="L29" s="4"/>
      <c r="M29" s="4">
        <f t="shared" si="45"/>
        <v>39251</v>
      </c>
      <c r="N29" s="12">
        <f t="shared" si="32"/>
        <v>-0.26167333333333331</v>
      </c>
      <c r="O29" s="12"/>
      <c r="P29" s="22">
        <v>-138379</v>
      </c>
      <c r="R29" s="4">
        <v>-105000</v>
      </c>
      <c r="S29" s="4"/>
      <c r="T29" s="4">
        <f t="shared" si="46"/>
        <v>-33379</v>
      </c>
      <c r="U29" s="12">
        <f t="shared" si="33"/>
        <v>0.31789523809523812</v>
      </c>
      <c r="V29" s="12"/>
      <c r="X29" s="22">
        <v>-101110</v>
      </c>
      <c r="Z29" s="4">
        <v>-100000</v>
      </c>
      <c r="AA29" s="4"/>
      <c r="AB29" s="4">
        <f t="shared" si="47"/>
        <v>-1110</v>
      </c>
      <c r="AC29" s="12">
        <f t="shared" si="34"/>
        <v>1.11E-2</v>
      </c>
      <c r="AD29" s="12"/>
      <c r="AE29" s="42">
        <v>-109567</v>
      </c>
      <c r="AG29" s="4">
        <v>-100000</v>
      </c>
      <c r="AH29" s="4"/>
      <c r="AI29" s="4">
        <f t="shared" si="48"/>
        <v>-9567</v>
      </c>
      <c r="AJ29" s="12">
        <f t="shared" si="35"/>
        <v>9.5670000000000005E-2</v>
      </c>
      <c r="AK29" s="12"/>
      <c r="AL29" s="4">
        <v>-83347</v>
      </c>
      <c r="AM29" s="12"/>
      <c r="AN29" s="4">
        <v>-100000</v>
      </c>
      <c r="AO29" s="4"/>
      <c r="AP29" s="4">
        <f t="shared" si="49"/>
        <v>16653</v>
      </c>
      <c r="AQ29" s="12">
        <f t="shared" si="36"/>
        <v>-0.16653000000000001</v>
      </c>
      <c r="AR29" s="4"/>
      <c r="AS29" s="4">
        <v>-145266</v>
      </c>
      <c r="AU29" s="4">
        <v>-100000</v>
      </c>
      <c r="AV29" s="4"/>
      <c r="AW29" s="4">
        <f t="shared" si="37"/>
        <v>-45266</v>
      </c>
      <c r="AX29" s="12">
        <f t="shared" si="38"/>
        <v>0.45266000000000001</v>
      </c>
      <c r="AY29" s="4"/>
      <c r="AZ29" s="7">
        <v>-83911</v>
      </c>
      <c r="BB29" s="4">
        <v>-100000</v>
      </c>
      <c r="BC29" s="4"/>
      <c r="BD29" s="4">
        <f t="shared" si="39"/>
        <v>16089</v>
      </c>
      <c r="BE29" s="12">
        <f t="shared" si="40"/>
        <v>-0.16089000000000001</v>
      </c>
      <c r="BF29" s="4"/>
      <c r="BH29" s="7">
        <v>-73805</v>
      </c>
      <c r="BJ29" s="4">
        <v>-140000</v>
      </c>
      <c r="BK29" s="4"/>
      <c r="BL29" s="4">
        <f t="shared" si="41"/>
        <v>66195</v>
      </c>
      <c r="BM29" s="12">
        <f t="shared" si="42"/>
        <v>-0.47282142857142856</v>
      </c>
      <c r="BO29" s="4">
        <v>-141894</v>
      </c>
      <c r="BQ29" s="4">
        <v>-139672</v>
      </c>
      <c r="BR29" s="4"/>
      <c r="BS29" s="4">
        <f t="shared" si="43"/>
        <v>-2222</v>
      </c>
      <c r="BT29" s="12">
        <f t="shared" si="44"/>
        <v>1.5908700383756229E-2</v>
      </c>
      <c r="BV29" s="4">
        <v>-139672</v>
      </c>
      <c r="BW29" s="4"/>
      <c r="BX29" s="4">
        <v>-95494</v>
      </c>
    </row>
    <row r="30" spans="1:76" ht="15" hidden="1" customHeight="1" x14ac:dyDescent="0.35">
      <c r="A30">
        <v>76600</v>
      </c>
      <c r="B30" t="s">
        <v>60</v>
      </c>
      <c r="C30" s="4"/>
      <c r="E30" s="4"/>
      <c r="G30" s="57">
        <v>0</v>
      </c>
      <c r="H30" s="12"/>
      <c r="I30" s="22"/>
      <c r="K30" s="4">
        <v>0</v>
      </c>
      <c r="L30" s="4"/>
      <c r="M30" s="4">
        <f t="shared" si="45"/>
        <v>0</v>
      </c>
      <c r="N30" s="12" t="e">
        <f t="shared" si="32"/>
        <v>#DIV/0!</v>
      </c>
      <c r="O30" s="12"/>
      <c r="P30" s="22"/>
      <c r="R30" s="4">
        <v>0</v>
      </c>
      <c r="S30" s="4"/>
      <c r="T30" s="4">
        <f t="shared" si="46"/>
        <v>0</v>
      </c>
      <c r="U30" s="12" t="e">
        <f t="shared" si="33"/>
        <v>#DIV/0!</v>
      </c>
      <c r="V30" s="12"/>
      <c r="X30" s="22"/>
      <c r="Z30" s="4">
        <v>0</v>
      </c>
      <c r="AA30" s="4"/>
      <c r="AB30" s="4">
        <f t="shared" si="47"/>
        <v>0</v>
      </c>
      <c r="AC30" s="12" t="e">
        <f t="shared" si="34"/>
        <v>#DIV/0!</v>
      </c>
      <c r="AD30" s="12"/>
      <c r="AE30" s="42"/>
      <c r="AG30" s="4">
        <v>0</v>
      </c>
      <c r="AH30" s="4"/>
      <c r="AI30" s="4">
        <f t="shared" si="48"/>
        <v>0</v>
      </c>
      <c r="AJ30" s="12" t="e">
        <f t="shared" si="35"/>
        <v>#DIV/0!</v>
      </c>
      <c r="AK30" s="12"/>
      <c r="AL30" s="4">
        <v>0</v>
      </c>
      <c r="AM30" s="12"/>
      <c r="AN30" s="4">
        <v>0</v>
      </c>
      <c r="AO30" s="4"/>
      <c r="AP30" s="4">
        <f t="shared" si="49"/>
        <v>0</v>
      </c>
      <c r="AQ30" s="12" t="e">
        <f t="shared" si="36"/>
        <v>#DIV/0!</v>
      </c>
      <c r="AR30" s="4"/>
      <c r="AS30" s="4">
        <v>0</v>
      </c>
      <c r="AU30" s="4">
        <v>0</v>
      </c>
      <c r="AV30" s="4"/>
      <c r="AW30" s="4">
        <f t="shared" si="37"/>
        <v>0</v>
      </c>
      <c r="AX30" s="12" t="e">
        <f t="shared" si="38"/>
        <v>#DIV/0!</v>
      </c>
      <c r="AY30" s="4"/>
      <c r="AZ30" s="7">
        <v>0</v>
      </c>
      <c r="BB30" s="4">
        <v>0</v>
      </c>
      <c r="BC30" s="4"/>
      <c r="BD30" s="4">
        <f t="shared" si="39"/>
        <v>0</v>
      </c>
      <c r="BE30" s="12" t="e">
        <f t="shared" si="40"/>
        <v>#DIV/0!</v>
      </c>
      <c r="BF30" s="4"/>
      <c r="BH30" s="7">
        <v>0</v>
      </c>
      <c r="BJ30" s="4">
        <v>0</v>
      </c>
      <c r="BK30" s="4"/>
      <c r="BL30" s="4">
        <f t="shared" si="41"/>
        <v>0</v>
      </c>
      <c r="BM30" s="12" t="e">
        <f t="shared" si="42"/>
        <v>#DIV/0!</v>
      </c>
      <c r="BO30" s="4">
        <v>0</v>
      </c>
      <c r="BQ30" s="4">
        <v>-3837</v>
      </c>
      <c r="BR30" s="4"/>
      <c r="BS30" s="4">
        <f t="shared" si="43"/>
        <v>3837</v>
      </c>
      <c r="BT30" s="12">
        <f t="shared" si="44"/>
        <v>-1</v>
      </c>
      <c r="BV30" s="4">
        <v>-3837</v>
      </c>
      <c r="BW30" s="4"/>
      <c r="BX30" s="4">
        <v>0</v>
      </c>
    </row>
    <row r="31" spans="1:76" x14ac:dyDescent="0.35">
      <c r="A31">
        <v>76700</v>
      </c>
      <c r="B31" t="s">
        <v>61</v>
      </c>
      <c r="C31" s="4">
        <v>-20000</v>
      </c>
      <c r="E31" s="4">
        <v>0</v>
      </c>
      <c r="G31" s="57">
        <v>-20000</v>
      </c>
      <c r="H31" s="12"/>
      <c r="I31" s="22">
        <v>7580</v>
      </c>
      <c r="K31" s="4">
        <v>-20000</v>
      </c>
      <c r="L31" s="4"/>
      <c r="M31" s="4">
        <f t="shared" si="45"/>
        <v>27580</v>
      </c>
      <c r="N31" s="43">
        <f t="shared" si="32"/>
        <v>-1.379</v>
      </c>
      <c r="O31" s="12"/>
      <c r="P31" s="22">
        <v>24438</v>
      </c>
      <c r="R31" s="4">
        <v>-2500</v>
      </c>
      <c r="S31" s="4"/>
      <c r="T31" s="4">
        <f t="shared" si="46"/>
        <v>26938</v>
      </c>
      <c r="U31" s="43">
        <f t="shared" si="33"/>
        <v>-10.7752</v>
      </c>
      <c r="V31" s="12"/>
      <c r="X31" s="22">
        <v>-44400</v>
      </c>
      <c r="Z31" s="4">
        <v>-2500</v>
      </c>
      <c r="AA31" s="4"/>
      <c r="AB31" s="4">
        <f t="shared" si="47"/>
        <v>-41900</v>
      </c>
      <c r="AC31" s="43">
        <f t="shared" si="34"/>
        <v>16.760000000000002</v>
      </c>
      <c r="AD31" s="12"/>
      <c r="AE31" s="42">
        <v>-5936</v>
      </c>
      <c r="AG31" s="4">
        <v>-2500</v>
      </c>
      <c r="AH31" s="4"/>
      <c r="AI31" s="4">
        <f t="shared" si="48"/>
        <v>-3436</v>
      </c>
      <c r="AJ31" s="12">
        <f t="shared" si="35"/>
        <v>1.3744000000000001</v>
      </c>
      <c r="AK31" s="12"/>
      <c r="AL31" s="4">
        <v>-2242</v>
      </c>
      <c r="AM31" s="12"/>
      <c r="AN31" s="4">
        <v>-15000</v>
      </c>
      <c r="AO31" s="4"/>
      <c r="AP31" s="4">
        <f t="shared" si="49"/>
        <v>12758</v>
      </c>
      <c r="AQ31" s="12">
        <f t="shared" si="36"/>
        <v>-0.85053333333333336</v>
      </c>
      <c r="AR31" s="4"/>
      <c r="AS31" s="4">
        <v>-20624</v>
      </c>
      <c r="AU31" s="4">
        <v>-75000</v>
      </c>
      <c r="AV31" s="4"/>
      <c r="AW31" s="4">
        <f t="shared" si="37"/>
        <v>54376</v>
      </c>
      <c r="AX31" s="12">
        <f t="shared" si="38"/>
        <v>-0.72501333333333329</v>
      </c>
      <c r="AY31" s="4"/>
      <c r="AZ31" s="7">
        <v>-65931</v>
      </c>
      <c r="BB31" s="4">
        <v>-84000</v>
      </c>
      <c r="BC31" s="4"/>
      <c r="BD31" s="4">
        <f t="shared" si="39"/>
        <v>18069</v>
      </c>
      <c r="BE31" s="12">
        <f t="shared" si="40"/>
        <v>-0.21510714285714286</v>
      </c>
      <c r="BF31" s="4"/>
      <c r="BH31" s="7">
        <v>-71315</v>
      </c>
      <c r="BJ31" s="4">
        <v>-84000</v>
      </c>
      <c r="BK31" s="4"/>
      <c r="BL31" s="4">
        <f t="shared" si="41"/>
        <v>12685</v>
      </c>
      <c r="BM31" s="12">
        <f t="shared" si="42"/>
        <v>-0.15101190476190476</v>
      </c>
      <c r="BO31" s="4">
        <v>-88106</v>
      </c>
      <c r="BQ31" s="4">
        <v>-71469</v>
      </c>
      <c r="BR31" s="4"/>
      <c r="BS31" s="4">
        <f t="shared" si="43"/>
        <v>-16637</v>
      </c>
      <c r="BT31" s="12">
        <f t="shared" si="44"/>
        <v>0.23278624298646966</v>
      </c>
      <c r="BV31" s="4">
        <v>-71469</v>
      </c>
      <c r="BW31" s="4"/>
      <c r="BX31" s="4">
        <v>-67020</v>
      </c>
    </row>
    <row r="32" spans="1:76" x14ac:dyDescent="0.35">
      <c r="A32">
        <v>78999</v>
      </c>
      <c r="C32" s="16">
        <f t="shared" ref="C32" si="50">SUM(C27:C31)</f>
        <v>720000</v>
      </c>
      <c r="D32" s="4"/>
      <c r="E32" s="16">
        <f t="shared" ref="E32" si="51">SUM(E27:E31)</f>
        <v>1535750</v>
      </c>
      <c r="F32" s="4"/>
      <c r="G32" s="16">
        <f>SUM(G27:G31)</f>
        <v>570000</v>
      </c>
      <c r="H32" s="12"/>
      <c r="I32" s="23">
        <f>SUM(I27:I31)</f>
        <v>1609789</v>
      </c>
      <c r="K32" s="16">
        <f>SUM(K27:K31)</f>
        <v>570000</v>
      </c>
      <c r="L32" s="4"/>
      <c r="M32" s="16">
        <f>I32-K32</f>
        <v>1039789</v>
      </c>
      <c r="N32" s="25">
        <f t="shared" si="32"/>
        <v>1.8241912280701755</v>
      </c>
      <c r="O32" s="12"/>
      <c r="P32" s="23">
        <f>SUM(P27:P31)</f>
        <v>837885</v>
      </c>
      <c r="R32" s="16">
        <f>SUM(R27:R31)</f>
        <v>-92500</v>
      </c>
      <c r="S32" s="4"/>
      <c r="T32" s="16">
        <f>P32-R32</f>
        <v>930385</v>
      </c>
      <c r="U32" s="25">
        <f t="shared" si="33"/>
        <v>-10.058216216216216</v>
      </c>
      <c r="V32" s="12"/>
      <c r="X32" s="23">
        <f>SUM(X27:X31)</f>
        <v>14196</v>
      </c>
      <c r="Z32" s="16">
        <f>SUM(Z27:Z31)</f>
        <v>-87500</v>
      </c>
      <c r="AA32" s="4"/>
      <c r="AB32" s="16">
        <f t="shared" si="47"/>
        <v>101696</v>
      </c>
      <c r="AC32" s="25">
        <f t="shared" si="34"/>
        <v>-1.1622399999999999</v>
      </c>
      <c r="AD32" s="12"/>
      <c r="AE32" s="40">
        <f>SUM(AE27:AE31)</f>
        <v>-132480</v>
      </c>
      <c r="AG32" s="16">
        <f>SUM(AG27:AG31)</f>
        <v>-87500</v>
      </c>
      <c r="AH32" s="4"/>
      <c r="AI32" s="16">
        <f t="shared" si="48"/>
        <v>-44980</v>
      </c>
      <c r="AJ32" s="12">
        <f t="shared" si="35"/>
        <v>0.51405714285714288</v>
      </c>
      <c r="AK32" s="12"/>
      <c r="AL32" s="16">
        <f>SUM(AL27:AL31)</f>
        <v>-81890</v>
      </c>
      <c r="AM32" s="12"/>
      <c r="AN32" s="16">
        <f>SUM(AN27:AN31)</f>
        <v>47500</v>
      </c>
      <c r="AO32" s="4"/>
      <c r="AP32" s="16">
        <f t="shared" si="49"/>
        <v>-129390</v>
      </c>
      <c r="AQ32" s="12">
        <f t="shared" si="36"/>
        <v>-2.7240000000000002</v>
      </c>
      <c r="AR32" s="4"/>
      <c r="AS32" s="16">
        <f>SUM(AS27:AS31)</f>
        <v>105682</v>
      </c>
      <c r="AU32" s="16">
        <f>SUM(AU27:AU31)</f>
        <v>150000</v>
      </c>
      <c r="AV32" s="4"/>
      <c r="AW32" s="4">
        <f t="shared" si="37"/>
        <v>-44318</v>
      </c>
      <c r="AX32" s="12">
        <f t="shared" si="38"/>
        <v>-0.29545333333333335</v>
      </c>
      <c r="AY32" s="4"/>
      <c r="AZ32" s="16">
        <f>SUM(AZ27:AZ31)</f>
        <v>158463</v>
      </c>
      <c r="BB32" s="16">
        <f>SUM(BB27:BB31)</f>
        <v>291000</v>
      </c>
      <c r="BC32" s="4"/>
      <c r="BD32" s="4">
        <f t="shared" si="39"/>
        <v>-132537</v>
      </c>
      <c r="BE32" s="12">
        <f t="shared" si="40"/>
        <v>-0.4554536082474227</v>
      </c>
      <c r="BF32" s="4"/>
      <c r="BH32" s="16">
        <f>SUM(BH27:BH31)</f>
        <v>439428</v>
      </c>
      <c r="BJ32" s="16">
        <f>SUM(BJ27:BJ31)</f>
        <v>176000</v>
      </c>
      <c r="BK32" s="4"/>
      <c r="BL32" s="4">
        <f t="shared" si="41"/>
        <v>263428</v>
      </c>
      <c r="BM32" s="12">
        <f t="shared" si="42"/>
        <v>1.49675</v>
      </c>
      <c r="BO32" s="4">
        <f>SUM(BO27:BO31)</f>
        <v>160783</v>
      </c>
      <c r="BQ32" s="4">
        <f>SUM(BQ27:BQ31)</f>
        <v>248271</v>
      </c>
      <c r="BR32" s="4"/>
      <c r="BS32" s="4">
        <f t="shared" si="43"/>
        <v>-87488</v>
      </c>
      <c r="BT32" s="12">
        <f t="shared" si="44"/>
        <v>-0.35238912317588439</v>
      </c>
      <c r="BV32" s="4">
        <v>248271</v>
      </c>
      <c r="BW32" s="4"/>
      <c r="BX32" s="4">
        <v>205059</v>
      </c>
    </row>
    <row r="33" spans="1:76" x14ac:dyDescent="0.35">
      <c r="E33" s="4"/>
    </row>
    <row r="34" spans="1:76" x14ac:dyDescent="0.35">
      <c r="A34">
        <v>79000</v>
      </c>
      <c r="B34" t="s">
        <v>62</v>
      </c>
      <c r="C34" s="17">
        <f t="shared" ref="C34:E34" si="52">C24+C32</f>
        <v>715000</v>
      </c>
      <c r="D34" s="4"/>
      <c r="E34" s="17">
        <f t="shared" si="52"/>
        <v>6650830</v>
      </c>
      <c r="F34" s="4"/>
      <c r="G34" s="17">
        <f>G24+G32</f>
        <v>1920000</v>
      </c>
      <c r="H34" s="12"/>
      <c r="I34" s="24">
        <f>I24+I32</f>
        <v>8998232</v>
      </c>
      <c r="K34" s="17">
        <f>K24+K32</f>
        <v>2368900</v>
      </c>
      <c r="L34" s="4"/>
      <c r="M34" s="17">
        <f>I34-K34</f>
        <v>6629332</v>
      </c>
      <c r="N34" s="44">
        <f>M34/K34</f>
        <v>2.7984853729579129</v>
      </c>
      <c r="O34" s="12"/>
      <c r="P34" s="24">
        <f>P24+P32</f>
        <v>12720724</v>
      </c>
      <c r="R34" s="17">
        <f>R24+R32</f>
        <v>4196500</v>
      </c>
      <c r="S34" s="4"/>
      <c r="T34" s="17">
        <f>P34-R34</f>
        <v>8524224</v>
      </c>
      <c r="U34" s="44">
        <f>T34/R34</f>
        <v>2.0312698677469321</v>
      </c>
      <c r="V34" s="12"/>
      <c r="X34" s="24">
        <f>X24+X32</f>
        <v>-6807649</v>
      </c>
      <c r="Z34" s="17">
        <f>Z24+Z32</f>
        <v>-7969084</v>
      </c>
      <c r="AA34" s="4"/>
      <c r="AB34" s="17">
        <f>X34-Z34</f>
        <v>1161435</v>
      </c>
      <c r="AC34" s="43">
        <f>AB34/-Z34</f>
        <v>0.14574259726713887</v>
      </c>
      <c r="AD34" s="12"/>
      <c r="AE34" s="41">
        <f>AE24+AE32</f>
        <v>-3677029</v>
      </c>
      <c r="AG34" s="17">
        <f>AG24+AG32</f>
        <v>64437</v>
      </c>
      <c r="AH34" s="4"/>
      <c r="AI34" s="4">
        <f>AE34-AG34</f>
        <v>-3741466</v>
      </c>
      <c r="AJ34" s="12">
        <f>AI34/-AG34</f>
        <v>58.063938420472709</v>
      </c>
      <c r="AK34" s="12"/>
      <c r="AL34" s="17">
        <f>AL24+AL32</f>
        <v>-16142337</v>
      </c>
      <c r="AM34" s="12"/>
      <c r="AN34" s="17">
        <f>AN24+AN32</f>
        <v>-47432</v>
      </c>
      <c r="AO34" s="4"/>
      <c r="AP34" s="4">
        <f>AL34-AN34</f>
        <v>-16094905</v>
      </c>
      <c r="AQ34" s="12">
        <f>AP34/-AN34</f>
        <v>-339.32587704503288</v>
      </c>
      <c r="AR34" s="4"/>
      <c r="AS34" s="17">
        <f>AS24+AS32</f>
        <v>814823</v>
      </c>
      <c r="AU34" s="17">
        <f>AU24+AU32</f>
        <v>20545000</v>
      </c>
      <c r="AV34" s="4"/>
      <c r="AW34" s="4">
        <f>AS34-AU34</f>
        <v>-19730177</v>
      </c>
      <c r="AX34" s="12">
        <f>AW34/-AU34</f>
        <v>0.96033959600876129</v>
      </c>
      <c r="AY34" s="4"/>
      <c r="AZ34" s="17">
        <f>AZ24+AZ32</f>
        <v>-1920115</v>
      </c>
      <c r="BB34" s="17">
        <f>BB24+BB32</f>
        <v>-31825668.879999995</v>
      </c>
      <c r="BC34" s="4"/>
      <c r="BD34" s="4">
        <f>AZ34-BB34</f>
        <v>29905553.879999995</v>
      </c>
      <c r="BE34" s="12">
        <f>BD34/-BB34</f>
        <v>0.93966772521765773</v>
      </c>
      <c r="BF34" s="4"/>
      <c r="BH34" s="17">
        <f>BH24+BH32</f>
        <v>-4275276</v>
      </c>
      <c r="BJ34" s="17">
        <f>BJ24+BJ32</f>
        <v>-30222060</v>
      </c>
      <c r="BK34" s="4"/>
      <c r="BL34" s="4">
        <f>BH34-BJ34</f>
        <v>25946784</v>
      </c>
      <c r="BM34" s="12">
        <f>BL34/-BJ34</f>
        <v>0.85853790244609396</v>
      </c>
      <c r="BO34" s="4">
        <f>BO24+BO32</f>
        <v>-613738</v>
      </c>
      <c r="BQ34" s="4">
        <f>BQ24+BQ32</f>
        <v>-1636729</v>
      </c>
      <c r="BR34" s="4"/>
      <c r="BS34" s="4">
        <f>BO34-BQ34</f>
        <v>1022991</v>
      </c>
      <c r="BT34" s="12">
        <f>BS34/-BQ34</f>
        <v>0.62502161322980165</v>
      </c>
      <c r="BV34" s="4">
        <f>BV24+BV32</f>
        <v>123933</v>
      </c>
      <c r="BW34" s="4"/>
      <c r="BX34" s="4">
        <v>1086758</v>
      </c>
    </row>
    <row r="35" spans="1:76" x14ac:dyDescent="0.35">
      <c r="E35" s="4"/>
      <c r="H35" s="4"/>
      <c r="L35" s="4"/>
      <c r="M35" s="4"/>
      <c r="N35" s="4"/>
      <c r="O35" s="4"/>
      <c r="S35" s="4"/>
      <c r="T35" s="4"/>
      <c r="U35" s="4"/>
      <c r="V35" s="4"/>
      <c r="AA35" s="4"/>
      <c r="AB35" s="4"/>
      <c r="AC35" s="4"/>
      <c r="AD35" s="4"/>
      <c r="AH35" s="4"/>
      <c r="AI35" s="4"/>
      <c r="AJ35" s="4"/>
      <c r="AK35" s="4"/>
      <c r="AM35" s="4"/>
      <c r="AO35" s="4"/>
      <c r="AP35" s="4"/>
      <c r="AQ35" s="4"/>
      <c r="AV35" s="4"/>
      <c r="AW35" s="4"/>
      <c r="AX35" s="4"/>
      <c r="BC35" s="4"/>
      <c r="BD35" s="4"/>
      <c r="BE35" s="4"/>
      <c r="BK35" s="4"/>
      <c r="BL35" s="4"/>
      <c r="BM35" s="4"/>
      <c r="BO35" s="4"/>
      <c r="BQ35" s="4"/>
      <c r="BR35" s="4"/>
      <c r="BS35" s="4"/>
      <c r="BT35" s="4"/>
      <c r="BV35" s="4"/>
      <c r="BW35" s="4"/>
      <c r="BX35" s="4"/>
    </row>
    <row r="36" spans="1:76" s="3" customFormat="1" x14ac:dyDescent="0.35">
      <c r="A36" s="3">
        <v>80000</v>
      </c>
      <c r="B36" s="3" t="s">
        <v>63</v>
      </c>
      <c r="C36" s="53"/>
      <c r="E36" s="4"/>
      <c r="G36" s="8"/>
      <c r="I36" s="21"/>
      <c r="K36" s="8"/>
      <c r="P36" s="21"/>
      <c r="R36" s="8"/>
      <c r="X36" s="21"/>
      <c r="Z36" s="8"/>
      <c r="AE36" s="21"/>
      <c r="AG36" s="8"/>
      <c r="AL36" s="8"/>
      <c r="AN36" s="8"/>
      <c r="AR36" s="8"/>
      <c r="AS36" s="8"/>
      <c r="AU36" s="8"/>
      <c r="AY36" s="8"/>
      <c r="AZ36" s="8"/>
      <c r="BB36" s="8"/>
      <c r="BF36" s="8"/>
      <c r="BH36" s="8"/>
      <c r="BJ36" s="8"/>
      <c r="BP36" s="8"/>
    </row>
    <row r="37" spans="1:76" x14ac:dyDescent="0.35">
      <c r="E37" s="4"/>
      <c r="H37" s="4"/>
      <c r="L37" s="4"/>
      <c r="M37" s="4"/>
      <c r="N37" s="4"/>
      <c r="O37" s="4"/>
      <c r="S37" s="4"/>
      <c r="T37" s="4"/>
      <c r="U37" s="4"/>
      <c r="V37" s="4"/>
      <c r="AA37" s="4"/>
      <c r="AB37" s="4"/>
      <c r="AC37" s="4"/>
      <c r="AD37" s="4"/>
      <c r="AH37" s="4"/>
      <c r="AI37" s="4"/>
      <c r="AJ37" s="4"/>
      <c r="AK37" s="4"/>
      <c r="AM37" s="4"/>
      <c r="AO37" s="4"/>
      <c r="AP37" s="4"/>
      <c r="AQ37" s="4"/>
      <c r="AV37" s="4"/>
      <c r="AW37" s="4"/>
      <c r="AX37" s="4"/>
      <c r="BC37" s="4"/>
      <c r="BD37" s="4"/>
      <c r="BE37" s="4"/>
      <c r="BK37" s="4"/>
      <c r="BL37" s="4"/>
      <c r="BM37" s="4"/>
      <c r="BO37" s="4"/>
      <c r="BQ37" s="4"/>
      <c r="BR37" s="4"/>
      <c r="BS37" s="4"/>
      <c r="BT37" s="4"/>
      <c r="BV37" s="4"/>
      <c r="BW37" s="4"/>
      <c r="BX37" s="4"/>
    </row>
    <row r="38" spans="1:76" s="3" customFormat="1" x14ac:dyDescent="0.35">
      <c r="A38" s="3">
        <v>81000</v>
      </c>
      <c r="B38" s="3" t="s">
        <v>64</v>
      </c>
      <c r="C38" s="53"/>
      <c r="E38" s="4"/>
      <c r="G38" s="21"/>
      <c r="I38" s="21"/>
      <c r="K38" s="21"/>
      <c r="P38" s="21"/>
      <c r="R38" s="8"/>
      <c r="X38" s="21"/>
      <c r="Z38" s="8"/>
      <c r="AE38" s="21"/>
      <c r="AG38" s="8"/>
      <c r="AL38" s="8"/>
      <c r="AN38" s="8"/>
      <c r="AR38" s="8"/>
      <c r="AS38" s="8"/>
      <c r="AU38" s="8"/>
      <c r="AY38" s="8"/>
      <c r="AZ38" s="8"/>
      <c r="BB38" s="8"/>
      <c r="BF38" s="8"/>
      <c r="BH38" s="8"/>
      <c r="BJ38" s="8"/>
      <c r="BP38" s="8"/>
    </row>
    <row r="39" spans="1:76" x14ac:dyDescent="0.35">
      <c r="A39">
        <v>83000</v>
      </c>
      <c r="B39" t="s">
        <v>65</v>
      </c>
      <c r="E39" s="4">
        <v>67438028</v>
      </c>
      <c r="G39" s="42"/>
      <c r="H39" s="12"/>
      <c r="I39" s="22">
        <v>62799773</v>
      </c>
      <c r="K39" s="42"/>
      <c r="L39" s="4"/>
      <c r="M39" s="4"/>
      <c r="N39" s="12"/>
      <c r="O39" s="12"/>
      <c r="P39" s="22"/>
      <c r="S39" s="4"/>
      <c r="T39" s="4"/>
      <c r="U39" s="12"/>
      <c r="V39" s="12"/>
      <c r="X39" s="22"/>
      <c r="AA39" s="4"/>
      <c r="AB39" s="4"/>
      <c r="AC39" s="12"/>
      <c r="AD39" s="12"/>
      <c r="AE39" s="42"/>
      <c r="AH39" s="4"/>
      <c r="AI39" s="4"/>
      <c r="AJ39" s="12"/>
      <c r="AK39" s="12"/>
      <c r="AM39" s="12"/>
      <c r="AO39" s="4"/>
      <c r="AP39" s="4"/>
      <c r="AQ39" s="12"/>
      <c r="AS39" s="7">
        <f t="shared" ref="AS39:AU39" si="53">AS235</f>
        <v>48595492</v>
      </c>
      <c r="AT39" s="7"/>
      <c r="AU39" s="7">
        <f t="shared" si="53"/>
        <v>0</v>
      </c>
      <c r="AV39" s="4"/>
      <c r="AW39" s="4">
        <f>AS39-AU39</f>
        <v>48595492</v>
      </c>
      <c r="AX39" s="12">
        <v>0</v>
      </c>
      <c r="AZ39" s="7">
        <f>AZ235</f>
        <v>44171260</v>
      </c>
      <c r="BC39" s="4"/>
      <c r="BD39" s="4">
        <f>AZ39-BB39</f>
        <v>44171260</v>
      </c>
      <c r="BE39" s="12">
        <v>0</v>
      </c>
      <c r="BG39" s="1">
        <v>15</v>
      </c>
      <c r="BH39" s="7">
        <f>BH235</f>
        <v>39342888</v>
      </c>
      <c r="BK39" s="4"/>
      <c r="BL39" s="4">
        <f>BH39-BJ39</f>
        <v>39342888</v>
      </c>
      <c r="BM39" s="12">
        <v>0</v>
      </c>
      <c r="BO39" s="4">
        <f>BO235</f>
        <v>39286315</v>
      </c>
      <c r="BQ39" s="4">
        <f>BQ235</f>
        <v>35300000</v>
      </c>
      <c r="BR39" s="4"/>
      <c r="BS39" s="4">
        <f>BO39-BQ39</f>
        <v>3986315</v>
      </c>
      <c r="BT39" s="12">
        <f>BS39/BQ39</f>
        <v>0.11292677053824363</v>
      </c>
      <c r="BV39" s="4">
        <f>BV235</f>
        <v>38463223</v>
      </c>
      <c r="BW39" s="4"/>
      <c r="BX39" s="4">
        <v>32883070</v>
      </c>
    </row>
    <row r="40" spans="1:76" x14ac:dyDescent="0.35">
      <c r="A40">
        <v>84999</v>
      </c>
      <c r="B40" t="s">
        <v>66</v>
      </c>
      <c r="E40" s="4">
        <f t="shared" ref="E40" si="54">SUM(E39)</f>
        <v>67438028</v>
      </c>
      <c r="F40" s="4"/>
      <c r="G40" s="4">
        <f>SUM(G39)</f>
        <v>0</v>
      </c>
      <c r="H40" s="4"/>
      <c r="I40" s="4">
        <f>SUM(I39)</f>
        <v>62799773</v>
      </c>
      <c r="K40" s="4">
        <f>SUM(K39)</f>
        <v>0</v>
      </c>
      <c r="L40" s="4"/>
      <c r="M40" s="4"/>
      <c r="N40" s="4"/>
      <c r="O40" s="4"/>
      <c r="P40" s="4">
        <f>SUM(P39)</f>
        <v>0</v>
      </c>
      <c r="S40" s="4"/>
      <c r="T40" s="4"/>
      <c r="U40" s="4"/>
      <c r="V40" s="4"/>
      <c r="AA40" s="4"/>
      <c r="AB40" s="4"/>
      <c r="AC40" s="4"/>
      <c r="AD40" s="4"/>
      <c r="AH40" s="4"/>
      <c r="AI40" s="4"/>
      <c r="AJ40" s="4"/>
      <c r="AK40" s="4"/>
      <c r="AM40" s="4"/>
      <c r="AO40" s="4"/>
      <c r="AP40" s="4"/>
      <c r="AQ40" s="4"/>
      <c r="AS40" s="7">
        <f t="shared" ref="AS40:AU40" si="55">SUM(AS39)</f>
        <v>48595492</v>
      </c>
      <c r="AT40" s="7"/>
      <c r="AU40" s="7">
        <f t="shared" si="55"/>
        <v>0</v>
      </c>
      <c r="AV40" s="4"/>
      <c r="AW40" s="4"/>
      <c r="AX40" s="4"/>
      <c r="AZ40" s="7">
        <f>SUM(AZ39)</f>
        <v>44171260</v>
      </c>
      <c r="BC40" s="4"/>
      <c r="BD40" s="4"/>
      <c r="BE40" s="4"/>
      <c r="BH40" s="7">
        <f>SUM(BH39)</f>
        <v>39342888</v>
      </c>
      <c r="BK40" s="4"/>
      <c r="BL40" s="4"/>
      <c r="BM40" s="4"/>
      <c r="BO40" s="4">
        <f>SUM(BO39)</f>
        <v>39286315</v>
      </c>
      <c r="BQ40" s="4">
        <f>SUM(BQ39)</f>
        <v>35300000</v>
      </c>
      <c r="BR40" s="4"/>
      <c r="BS40" s="4"/>
      <c r="BT40" s="4"/>
      <c r="BV40" s="4">
        <f>SUM(BV39)</f>
        <v>38463223</v>
      </c>
      <c r="BW40" s="4"/>
      <c r="BX40" s="4">
        <v>32883070</v>
      </c>
    </row>
    <row r="41" spans="1:76" x14ac:dyDescent="0.35">
      <c r="E41" s="4"/>
      <c r="G41" s="4"/>
      <c r="H41" s="4"/>
      <c r="K41" s="4"/>
      <c r="L41" s="4"/>
      <c r="M41" s="4"/>
      <c r="N41" s="4"/>
      <c r="O41" s="4"/>
      <c r="S41" s="4"/>
      <c r="T41" s="4"/>
      <c r="U41" s="4"/>
      <c r="V41" s="4"/>
      <c r="AA41" s="4"/>
      <c r="AB41" s="4"/>
      <c r="AC41" s="4"/>
      <c r="AD41" s="4"/>
      <c r="AH41" s="4"/>
      <c r="AI41" s="4"/>
      <c r="AJ41" s="4"/>
      <c r="AK41" s="4"/>
      <c r="AM41" s="4"/>
      <c r="AO41" s="4"/>
      <c r="AP41" s="4"/>
      <c r="AQ41" s="4"/>
      <c r="AS41" s="7"/>
      <c r="AT41" s="7"/>
      <c r="AU41" s="7"/>
      <c r="AV41" s="4"/>
      <c r="AW41" s="4"/>
      <c r="AX41" s="4"/>
      <c r="BC41" s="4"/>
      <c r="BD41" s="4"/>
      <c r="BE41" s="4"/>
      <c r="BK41" s="4"/>
      <c r="BL41" s="4"/>
      <c r="BM41" s="4"/>
      <c r="BO41" s="4"/>
      <c r="BQ41" s="4"/>
      <c r="BR41" s="4"/>
      <c r="BS41" s="4"/>
      <c r="BT41" s="4"/>
      <c r="BV41" s="4"/>
      <c r="BW41" s="4"/>
      <c r="BX41" s="4"/>
    </row>
    <row r="42" spans="1:76" s="3" customFormat="1" x14ac:dyDescent="0.35">
      <c r="A42" s="3">
        <v>85000</v>
      </c>
      <c r="B42" s="3" t="s">
        <v>67</v>
      </c>
      <c r="C42" s="53"/>
      <c r="E42" s="4"/>
      <c r="G42" s="21"/>
      <c r="I42" s="21"/>
      <c r="K42" s="21"/>
      <c r="P42" s="21"/>
      <c r="R42" s="8"/>
      <c r="X42" s="21"/>
      <c r="Z42" s="8"/>
      <c r="AE42" s="21"/>
      <c r="AG42" s="8"/>
      <c r="AL42" s="8"/>
      <c r="AN42" s="8"/>
      <c r="AR42" s="8"/>
      <c r="AS42" s="8"/>
      <c r="AT42" s="8"/>
      <c r="AU42" s="8"/>
      <c r="AY42" s="8"/>
      <c r="AZ42" s="8"/>
      <c r="BB42" s="8"/>
      <c r="BF42" s="8"/>
      <c r="BH42" s="8"/>
      <c r="BJ42" s="8"/>
      <c r="BP42" s="8"/>
    </row>
    <row r="43" spans="1:76" x14ac:dyDescent="0.35">
      <c r="A43">
        <v>86000</v>
      </c>
      <c r="B43" t="s">
        <v>68</v>
      </c>
      <c r="E43" s="4"/>
      <c r="G43" s="42"/>
      <c r="H43" s="12"/>
      <c r="I43" s="22"/>
      <c r="K43" s="42"/>
      <c r="L43" s="4"/>
      <c r="M43" s="4"/>
      <c r="N43" s="12"/>
      <c r="O43" s="12"/>
      <c r="P43" s="22"/>
      <c r="S43" s="4"/>
      <c r="T43" s="4"/>
      <c r="U43" s="12"/>
      <c r="V43" s="12"/>
      <c r="X43" s="22"/>
      <c r="AA43" s="4"/>
      <c r="AB43" s="4"/>
      <c r="AC43" s="12"/>
      <c r="AD43" s="12"/>
      <c r="AE43" s="42"/>
      <c r="AH43" s="4"/>
      <c r="AI43" s="4"/>
      <c r="AJ43" s="12"/>
      <c r="AK43" s="12"/>
      <c r="AM43" s="12"/>
      <c r="AO43" s="4"/>
      <c r="AP43" s="4"/>
      <c r="AQ43" s="12"/>
      <c r="AS43" s="7">
        <v>0</v>
      </c>
      <c r="AT43" s="7"/>
      <c r="AU43" s="7">
        <v>0</v>
      </c>
      <c r="AV43" s="4"/>
      <c r="AW43" s="4">
        <f>AS43-AU43</f>
        <v>0</v>
      </c>
      <c r="AX43" s="12">
        <v>1</v>
      </c>
      <c r="AZ43" s="7">
        <v>0</v>
      </c>
      <c r="BC43" s="4"/>
      <c r="BD43" s="4">
        <f>AZ43-BB43</f>
        <v>0</v>
      </c>
      <c r="BE43" s="12">
        <v>1</v>
      </c>
      <c r="BH43" s="7">
        <v>0</v>
      </c>
      <c r="BK43" s="4"/>
      <c r="BL43" s="4">
        <f>BH43-BJ43</f>
        <v>0</v>
      </c>
      <c r="BM43" s="12">
        <v>1</v>
      </c>
      <c r="BO43" s="4">
        <v>0</v>
      </c>
      <c r="BQ43" s="4">
        <v>0</v>
      </c>
      <c r="BR43" s="4"/>
      <c r="BS43" s="4">
        <f>BO43-BQ43</f>
        <v>0</v>
      </c>
      <c r="BT43" s="12">
        <v>1</v>
      </c>
      <c r="BV43" s="4">
        <v>0</v>
      </c>
      <c r="BW43" s="4"/>
      <c r="BX43" s="4">
        <v>80528</v>
      </c>
    </row>
    <row r="44" spans="1:76" x14ac:dyDescent="0.35">
      <c r="A44">
        <v>87000</v>
      </c>
      <c r="B44" t="s">
        <v>69</v>
      </c>
      <c r="E44" s="4">
        <v>3096332</v>
      </c>
      <c r="G44" s="42"/>
      <c r="H44" s="12"/>
      <c r="I44" s="22">
        <v>2732337</v>
      </c>
      <c r="K44" s="42"/>
      <c r="L44" s="4"/>
      <c r="M44" s="4"/>
      <c r="N44" s="12"/>
      <c r="O44" s="12"/>
      <c r="P44" s="22"/>
      <c r="S44" s="4"/>
      <c r="T44" s="4"/>
      <c r="U44" s="12"/>
      <c r="V44" s="12"/>
      <c r="X44" s="22"/>
      <c r="AA44" s="4"/>
      <c r="AB44" s="4"/>
      <c r="AC44" s="12"/>
      <c r="AD44" s="12"/>
      <c r="AE44" s="42"/>
      <c r="AH44" s="4"/>
      <c r="AI44" s="4"/>
      <c r="AJ44" s="12"/>
      <c r="AK44" s="12"/>
      <c r="AM44" s="12"/>
      <c r="AO44" s="4"/>
      <c r="AP44" s="4"/>
      <c r="AQ44" s="12"/>
      <c r="AS44" s="7">
        <v>7640003</v>
      </c>
      <c r="AT44" s="7"/>
      <c r="AU44" s="7">
        <v>138783</v>
      </c>
      <c r="AV44" s="4"/>
      <c r="AW44" s="4">
        <f>AS44-AU44</f>
        <v>7501220</v>
      </c>
      <c r="AX44" s="12">
        <v>1</v>
      </c>
      <c r="AZ44" s="7">
        <v>138783</v>
      </c>
      <c r="BC44" s="4"/>
      <c r="BD44" s="4">
        <f>AZ44-BB44</f>
        <v>138783</v>
      </c>
      <c r="BE44" s="12">
        <v>1</v>
      </c>
      <c r="BH44" s="7">
        <v>78050</v>
      </c>
      <c r="BK44" s="4"/>
      <c r="BL44" s="4">
        <f>BH44-BJ44</f>
        <v>78050</v>
      </c>
      <c r="BM44" s="12">
        <v>1</v>
      </c>
      <c r="BO44" s="4">
        <v>235947</v>
      </c>
      <c r="BQ44" s="4">
        <v>2605365</v>
      </c>
      <c r="BR44" s="4"/>
      <c r="BS44" s="4">
        <f>BO44-BQ44</f>
        <v>-2369418</v>
      </c>
      <c r="BT44" s="12">
        <v>1</v>
      </c>
      <c r="BV44" s="4">
        <v>2605365</v>
      </c>
      <c r="BW44" s="4"/>
      <c r="BX44" s="4">
        <v>279699</v>
      </c>
    </row>
    <row r="45" spans="1:76" x14ac:dyDescent="0.35">
      <c r="A45">
        <v>88000</v>
      </c>
      <c r="B45" t="s">
        <v>70</v>
      </c>
      <c r="E45" s="4">
        <v>32851800</v>
      </c>
      <c r="G45" s="42"/>
      <c r="H45" s="12"/>
      <c r="I45" s="22">
        <v>26086371</v>
      </c>
      <c r="K45" s="42"/>
      <c r="L45" s="4"/>
      <c r="M45" s="4"/>
      <c r="N45" s="12"/>
      <c r="O45" s="12"/>
      <c r="P45" s="22"/>
      <c r="S45" s="4"/>
      <c r="T45" s="4"/>
      <c r="U45" s="12"/>
      <c r="V45" s="12"/>
      <c r="X45" s="22"/>
      <c r="AA45" s="4"/>
      <c r="AB45" s="4"/>
      <c r="AC45" s="12"/>
      <c r="AD45" s="12"/>
      <c r="AE45" s="42"/>
      <c r="AH45" s="4"/>
      <c r="AI45" s="4"/>
      <c r="AJ45" s="12"/>
      <c r="AK45" s="12"/>
      <c r="AM45" s="12"/>
      <c r="AO45" s="4"/>
      <c r="AP45" s="4"/>
      <c r="AQ45" s="12"/>
      <c r="AS45" s="7">
        <v>12995250</v>
      </c>
      <c r="AT45" s="7"/>
      <c r="AU45" s="7">
        <f t="shared" ref="AU45" si="56">AU253</f>
        <v>0</v>
      </c>
      <c r="AV45" s="4"/>
      <c r="AW45" s="4">
        <f>AS45-AU45</f>
        <v>12995250</v>
      </c>
      <c r="AX45" s="12">
        <v>0</v>
      </c>
      <c r="AZ45" s="7">
        <f>AZ253</f>
        <v>13326922</v>
      </c>
      <c r="BC45" s="4"/>
      <c r="BD45" s="4">
        <f>AZ45-BB45</f>
        <v>13326922</v>
      </c>
      <c r="BE45" s="12">
        <v>0</v>
      </c>
      <c r="BG45" s="1">
        <v>16</v>
      </c>
      <c r="BH45" s="7">
        <f>BH253</f>
        <v>13576285</v>
      </c>
      <c r="BK45" s="4"/>
      <c r="BL45" s="4">
        <f>BH45-BJ45</f>
        <v>13576285</v>
      </c>
      <c r="BM45" s="12">
        <v>0</v>
      </c>
      <c r="BO45" s="4">
        <f>BO253</f>
        <v>13397869</v>
      </c>
      <c r="BQ45" s="4">
        <f>BQ253</f>
        <v>10446546</v>
      </c>
      <c r="BR45" s="4"/>
      <c r="BS45" s="4">
        <f>BO45-BQ45</f>
        <v>2951323</v>
      </c>
      <c r="BT45" s="12">
        <f>BS45/BQ45</f>
        <v>0.28251663277029554</v>
      </c>
      <c r="BV45" s="4">
        <f>BV253</f>
        <v>11793066</v>
      </c>
      <c r="BW45" s="4"/>
      <c r="BX45" s="4">
        <v>9041518</v>
      </c>
    </row>
    <row r="46" spans="1:76" x14ac:dyDescent="0.35">
      <c r="A46">
        <v>89998</v>
      </c>
      <c r="B46" t="s">
        <v>71</v>
      </c>
      <c r="E46" s="42">
        <f t="shared" ref="E46" si="57">SUM(E43:E45)</f>
        <v>35948132</v>
      </c>
      <c r="F46" s="42"/>
      <c r="G46" s="42">
        <f>SUM(G43:G45)</f>
        <v>0</v>
      </c>
      <c r="H46" s="12"/>
      <c r="I46" s="22">
        <f>SUM(I43:I45)</f>
        <v>28818708</v>
      </c>
      <c r="K46" s="42">
        <f>SUM(K43:K45)</f>
        <v>0</v>
      </c>
      <c r="L46" s="4"/>
      <c r="M46" s="4"/>
      <c r="N46" s="12"/>
      <c r="O46" s="12"/>
      <c r="P46" s="22">
        <f>SUM(P43:P45)</f>
        <v>0</v>
      </c>
      <c r="S46" s="4"/>
      <c r="T46" s="4"/>
      <c r="U46" s="12"/>
      <c r="V46" s="12"/>
      <c r="X46" s="22"/>
      <c r="AA46" s="4"/>
      <c r="AB46" s="4"/>
      <c r="AC46" s="12"/>
      <c r="AD46" s="12"/>
      <c r="AE46" s="42"/>
      <c r="AH46" s="4"/>
      <c r="AI46" s="4"/>
      <c r="AJ46" s="12"/>
      <c r="AK46" s="12"/>
      <c r="AM46" s="12"/>
      <c r="AO46" s="4"/>
      <c r="AP46" s="4"/>
      <c r="AQ46" s="12"/>
      <c r="AS46" s="7">
        <f t="shared" ref="AS46:AU46" si="58">SUM(AS43:AS45)</f>
        <v>20635253</v>
      </c>
      <c r="AT46" s="7"/>
      <c r="AU46" s="7">
        <f t="shared" si="58"/>
        <v>138783</v>
      </c>
      <c r="AV46" s="4"/>
      <c r="AW46" s="4">
        <f>AS46-AU46</f>
        <v>20496470</v>
      </c>
      <c r="AX46" s="12">
        <f>AW46/AU46</f>
        <v>147.6871807065707</v>
      </c>
      <c r="AZ46" s="7">
        <f>SUM(AZ43:AZ45)</f>
        <v>13465705</v>
      </c>
      <c r="BC46" s="4"/>
      <c r="BD46" s="4">
        <f>AZ46-BB46</f>
        <v>13465705</v>
      </c>
      <c r="BE46" s="12">
        <v>0</v>
      </c>
      <c r="BH46" s="7">
        <f>SUM(BH43:BH45)</f>
        <v>13654335</v>
      </c>
      <c r="BK46" s="4"/>
      <c r="BL46" s="4">
        <f>BH46-BJ46</f>
        <v>13654335</v>
      </c>
      <c r="BM46" s="12">
        <v>0</v>
      </c>
      <c r="BO46" s="4">
        <f>SUM(BO43:BO45)</f>
        <v>13633816</v>
      </c>
      <c r="BQ46" s="4">
        <f>SUM(BQ43:BQ45)</f>
        <v>13051911</v>
      </c>
      <c r="BR46" s="4"/>
      <c r="BS46" s="4">
        <f>BO46-BQ46</f>
        <v>581905</v>
      </c>
      <c r="BT46" s="12">
        <f>BS46/BQ46</f>
        <v>4.4583892734175096E-2</v>
      </c>
      <c r="BV46" s="4">
        <f>SUM(BV43:BV45)</f>
        <v>14398431</v>
      </c>
      <c r="BW46" s="4"/>
      <c r="BX46" s="4">
        <v>9401745</v>
      </c>
    </row>
    <row r="47" spans="1:76" x14ac:dyDescent="0.35">
      <c r="E47" s="4"/>
      <c r="G47" s="4"/>
      <c r="H47" s="4"/>
      <c r="K47" s="4"/>
      <c r="L47" s="4"/>
      <c r="M47" s="4"/>
      <c r="N47" s="4"/>
      <c r="O47" s="4"/>
      <c r="S47" s="4"/>
      <c r="T47" s="4"/>
      <c r="U47" s="4"/>
      <c r="V47" s="4"/>
      <c r="AA47" s="4"/>
      <c r="AB47" s="4"/>
      <c r="AC47" s="4"/>
      <c r="AD47" s="4"/>
      <c r="AH47" s="4"/>
      <c r="AI47" s="4"/>
      <c r="AJ47" s="4"/>
      <c r="AK47" s="4"/>
      <c r="AM47" s="4"/>
      <c r="AO47" s="4"/>
      <c r="AP47" s="4"/>
      <c r="AQ47" s="4"/>
      <c r="AS47" s="7"/>
      <c r="AT47" s="7"/>
      <c r="AU47" s="7"/>
      <c r="AV47" s="4"/>
      <c r="AW47" s="4"/>
      <c r="AX47" s="4"/>
      <c r="BC47" s="4"/>
      <c r="BD47" s="4"/>
      <c r="BE47" s="4"/>
      <c r="BK47" s="4"/>
      <c r="BL47" s="4"/>
      <c r="BM47" s="4"/>
      <c r="BO47" s="4"/>
      <c r="BQ47" s="4"/>
      <c r="BR47" s="4"/>
      <c r="BS47" s="4"/>
      <c r="BT47" s="4"/>
      <c r="BV47" s="4"/>
      <c r="BW47" s="4"/>
      <c r="BX47" s="4"/>
    </row>
    <row r="48" spans="1:76" x14ac:dyDescent="0.35">
      <c r="A48">
        <v>89999</v>
      </c>
      <c r="B48" t="s">
        <v>72</v>
      </c>
      <c r="E48" s="42">
        <f t="shared" ref="E48" si="59">E40+E46</f>
        <v>103386160</v>
      </c>
      <c r="F48" s="42"/>
      <c r="G48" s="42">
        <f>G40+G46</f>
        <v>0</v>
      </c>
      <c r="H48" s="12"/>
      <c r="I48" s="22">
        <f>I40+I46</f>
        <v>91618481</v>
      </c>
      <c r="K48" s="42">
        <f>K40+K46</f>
        <v>0</v>
      </c>
      <c r="L48" s="4"/>
      <c r="M48" s="4"/>
      <c r="N48" s="12"/>
      <c r="O48" s="12"/>
      <c r="P48" s="22">
        <f>P40+P46</f>
        <v>0</v>
      </c>
      <c r="S48" s="4"/>
      <c r="T48" s="4"/>
      <c r="U48" s="12"/>
      <c r="V48" s="12"/>
      <c r="X48" s="22"/>
      <c r="AA48" s="4"/>
      <c r="AB48" s="4"/>
      <c r="AC48" s="12"/>
      <c r="AD48" s="12"/>
      <c r="AE48" s="42"/>
      <c r="AH48" s="4"/>
      <c r="AI48" s="4"/>
      <c r="AJ48" s="12"/>
      <c r="AK48" s="12"/>
      <c r="AM48" s="12"/>
      <c r="AO48" s="4"/>
      <c r="AP48" s="4"/>
      <c r="AQ48" s="12"/>
      <c r="AS48" s="7">
        <f>AS40+AS46</f>
        <v>69230745</v>
      </c>
      <c r="AT48" s="7"/>
      <c r="AU48" s="7">
        <f t="shared" ref="AU48" si="60">AU40+AU46</f>
        <v>138783</v>
      </c>
      <c r="AV48" s="4"/>
      <c r="AW48" s="4">
        <f>AS48-AU48</f>
        <v>69091962</v>
      </c>
      <c r="AX48" s="12">
        <f>AW48/AU48</f>
        <v>497.84168089751626</v>
      </c>
      <c r="AZ48" s="7">
        <f>AZ40+AZ46</f>
        <v>57636965</v>
      </c>
      <c r="BC48" s="4"/>
      <c r="BD48" s="4">
        <f>AZ48-BB48</f>
        <v>57636965</v>
      </c>
      <c r="BE48" s="12">
        <v>0</v>
      </c>
      <c r="BH48" s="7">
        <f>BH40+BH46</f>
        <v>52997223</v>
      </c>
      <c r="BK48" s="4"/>
      <c r="BL48" s="4">
        <f>BH48-BJ48</f>
        <v>52997223</v>
      </c>
      <c r="BM48" s="12">
        <v>0</v>
      </c>
      <c r="BO48" s="4">
        <f>BO40+BO46</f>
        <v>52920131</v>
      </c>
      <c r="BQ48" s="4">
        <f>BQ40+BQ46</f>
        <v>48351911</v>
      </c>
      <c r="BR48" s="4"/>
      <c r="BS48" s="4">
        <f>BO48-BQ48</f>
        <v>4568220</v>
      </c>
      <c r="BT48" s="12">
        <f>BS48/BQ48</f>
        <v>9.4478582242592229E-2</v>
      </c>
      <c r="BV48" s="4">
        <f>BV40+BV46</f>
        <v>52861654</v>
      </c>
      <c r="BW48" s="4"/>
      <c r="BX48" s="4">
        <v>42284815</v>
      </c>
    </row>
    <row r="49" spans="1:76" x14ac:dyDescent="0.35">
      <c r="E49" s="4"/>
    </row>
    <row r="50" spans="1:76" s="3" customFormat="1" x14ac:dyDescent="0.35">
      <c r="A50" s="3">
        <v>90000</v>
      </c>
      <c r="B50" s="3" t="s">
        <v>73</v>
      </c>
      <c r="C50" s="53"/>
      <c r="E50" s="4"/>
      <c r="G50" s="21"/>
      <c r="I50" s="21"/>
      <c r="K50" s="21"/>
      <c r="P50" s="21"/>
      <c r="R50" s="8"/>
      <c r="X50" s="21"/>
      <c r="Z50" s="8"/>
      <c r="AE50" s="21"/>
      <c r="AG50" s="8"/>
      <c r="AL50" s="8"/>
      <c r="AN50" s="8"/>
      <c r="AR50" s="8"/>
      <c r="AS50" s="8"/>
      <c r="AT50" s="8"/>
      <c r="AU50" s="8"/>
      <c r="AY50" s="8"/>
      <c r="AZ50" s="8"/>
      <c r="BB50" s="8"/>
      <c r="BF50" s="8"/>
      <c r="BH50" s="8"/>
      <c r="BJ50" s="8"/>
      <c r="BP50" s="8"/>
    </row>
    <row r="51" spans="1:76" x14ac:dyDescent="0.35">
      <c r="E51" s="4"/>
      <c r="G51" s="4"/>
      <c r="H51" s="4"/>
      <c r="K51" s="4"/>
      <c r="L51" s="4"/>
      <c r="M51" s="4"/>
      <c r="N51" s="4"/>
      <c r="O51" s="4"/>
      <c r="S51" s="4"/>
      <c r="T51" s="4"/>
      <c r="U51" s="4"/>
      <c r="V51" s="4"/>
      <c r="AA51" s="4"/>
      <c r="AB51" s="4"/>
      <c r="AC51" s="4"/>
      <c r="AD51" s="4"/>
      <c r="AH51" s="4"/>
      <c r="AI51" s="4"/>
      <c r="AJ51" s="4"/>
      <c r="AK51" s="4"/>
      <c r="AM51" s="4"/>
      <c r="AO51" s="4"/>
      <c r="AP51" s="4"/>
      <c r="AQ51" s="4"/>
      <c r="AS51" s="7"/>
      <c r="AT51" s="7"/>
      <c r="AU51" s="7"/>
      <c r="AV51" s="4"/>
      <c r="AW51" s="4"/>
      <c r="AX51" s="4"/>
      <c r="BC51" s="4"/>
      <c r="BD51" s="4"/>
      <c r="BE51" s="4"/>
      <c r="BK51" s="4"/>
      <c r="BL51" s="4"/>
      <c r="BM51" s="4"/>
      <c r="BO51" s="4"/>
      <c r="BQ51" s="4"/>
      <c r="BR51" s="4"/>
      <c r="BS51" s="4"/>
      <c r="BT51" s="4"/>
      <c r="BV51" s="4"/>
      <c r="BW51" s="4"/>
      <c r="BX51" s="4"/>
    </row>
    <row r="52" spans="1:76" s="3" customFormat="1" x14ac:dyDescent="0.35">
      <c r="A52" s="3">
        <v>91000</v>
      </c>
      <c r="B52" s="3" t="s">
        <v>74</v>
      </c>
      <c r="C52" s="53"/>
      <c r="E52" s="4"/>
      <c r="G52" s="21"/>
      <c r="I52" s="21"/>
      <c r="K52" s="21"/>
      <c r="P52" s="21"/>
      <c r="R52" s="8"/>
      <c r="X52" s="21"/>
      <c r="Z52" s="8"/>
      <c r="AE52" s="21"/>
      <c r="AG52" s="8"/>
      <c r="AL52" s="8"/>
      <c r="AN52" s="8"/>
      <c r="AR52" s="8"/>
      <c r="AS52" s="8"/>
      <c r="AT52" s="8"/>
      <c r="AU52" s="8"/>
      <c r="AY52" s="8"/>
      <c r="AZ52" s="8"/>
      <c r="BB52" s="8"/>
      <c r="BF52" s="8"/>
      <c r="BH52" s="8"/>
      <c r="BJ52" s="8"/>
      <c r="BP52" s="8"/>
    </row>
    <row r="53" spans="1:76" x14ac:dyDescent="0.35">
      <c r="A53">
        <v>91100</v>
      </c>
      <c r="B53" t="s">
        <v>75</v>
      </c>
      <c r="E53" s="4">
        <v>45765999</v>
      </c>
      <c r="G53" s="42"/>
      <c r="H53" s="12"/>
      <c r="I53" s="22">
        <v>36767767</v>
      </c>
      <c r="K53" s="42"/>
      <c r="L53" s="4"/>
      <c r="M53" s="4"/>
      <c r="N53" s="12"/>
      <c r="O53" s="12"/>
      <c r="P53" s="22"/>
      <c r="S53" s="4"/>
      <c r="T53" s="4"/>
      <c r="U53" s="12"/>
      <c r="V53" s="12"/>
      <c r="X53" s="22"/>
      <c r="AA53" s="4"/>
      <c r="AB53" s="4"/>
      <c r="AC53" s="12"/>
      <c r="AD53" s="12"/>
      <c r="AE53" s="42"/>
      <c r="AH53" s="4"/>
      <c r="AI53" s="4"/>
      <c r="AJ53" s="12"/>
      <c r="AK53" s="12"/>
      <c r="AM53" s="12"/>
      <c r="AO53" s="4"/>
      <c r="AP53" s="4"/>
      <c r="AQ53" s="12"/>
      <c r="AS53" s="7">
        <v>31738042</v>
      </c>
      <c r="AT53" s="7"/>
      <c r="AU53" s="7">
        <v>39224909</v>
      </c>
      <c r="AV53" s="4"/>
      <c r="AW53" s="4">
        <f>AS53-AU53</f>
        <v>-7486867</v>
      </c>
      <c r="AX53" s="12">
        <f>AW53/AU53</f>
        <v>-0.19087021973715732</v>
      </c>
      <c r="AZ53" s="7">
        <v>39224909</v>
      </c>
      <c r="BC53" s="4"/>
      <c r="BD53" s="4">
        <f>AZ53-BB53</f>
        <v>39224909</v>
      </c>
      <c r="BE53" s="12">
        <v>0</v>
      </c>
      <c r="BH53" s="7">
        <v>42000185</v>
      </c>
      <c r="BK53" s="4"/>
      <c r="BL53" s="4">
        <f>BH53-BJ53</f>
        <v>42000185</v>
      </c>
      <c r="BM53" s="12">
        <v>0</v>
      </c>
      <c r="BO53" s="4">
        <v>42759913</v>
      </c>
      <c r="BQ53" s="4">
        <v>40157216</v>
      </c>
      <c r="BR53" s="4"/>
      <c r="BS53" s="4">
        <f>BO53-BQ53</f>
        <v>2602697</v>
      </c>
      <c r="BT53" s="12">
        <v>0</v>
      </c>
      <c r="BV53" s="4">
        <v>40157216</v>
      </c>
      <c r="BW53" s="4"/>
      <c r="BX53" s="4">
        <v>39070458</v>
      </c>
    </row>
    <row r="54" spans="1:76" x14ac:dyDescent="0.35">
      <c r="A54">
        <v>91200</v>
      </c>
      <c r="B54" t="s">
        <v>76</v>
      </c>
      <c r="E54" s="4">
        <v>36992531</v>
      </c>
      <c r="G54" s="42"/>
      <c r="H54" s="12"/>
      <c r="I54" s="22">
        <v>31742531</v>
      </c>
      <c r="K54" s="42"/>
      <c r="L54" s="4"/>
      <c r="M54" s="4"/>
      <c r="N54" s="12"/>
      <c r="O54" s="12"/>
      <c r="P54" s="22"/>
      <c r="S54" s="4"/>
      <c r="T54" s="4"/>
      <c r="U54" s="12"/>
      <c r="V54" s="12"/>
      <c r="X54" s="22"/>
      <c r="AA54" s="4"/>
      <c r="AB54" s="4"/>
      <c r="AC54" s="12"/>
      <c r="AD54" s="12"/>
      <c r="AE54" s="42"/>
      <c r="AH54" s="4"/>
      <c r="AI54" s="4"/>
      <c r="AJ54" s="12"/>
      <c r="AK54" s="12"/>
      <c r="AM54" s="12"/>
      <c r="AO54" s="4"/>
      <c r="AP54" s="4"/>
      <c r="AQ54" s="12"/>
      <c r="AS54" s="7">
        <v>16492531</v>
      </c>
      <c r="AT54" s="7"/>
      <c r="AU54" s="7">
        <v>12292531</v>
      </c>
      <c r="AV54" s="4"/>
      <c r="AW54" s="4">
        <f>AS54-AU54</f>
        <v>4200000</v>
      </c>
      <c r="AX54" s="12">
        <f>AW54/AU54</f>
        <v>0.34167088942057577</v>
      </c>
      <c r="AZ54" s="7">
        <v>12292531</v>
      </c>
      <c r="BC54" s="4"/>
      <c r="BD54" s="4">
        <f>AZ54-BB54</f>
        <v>12292531</v>
      </c>
      <c r="BE54" s="12">
        <v>0</v>
      </c>
      <c r="BH54" s="7">
        <v>5942531</v>
      </c>
      <c r="BK54" s="4"/>
      <c r="BL54" s="4">
        <f>BH54-BJ54</f>
        <v>5942531</v>
      </c>
      <c r="BM54" s="12">
        <v>0</v>
      </c>
      <c r="BO54" s="4">
        <v>5942531</v>
      </c>
      <c r="BQ54" s="4">
        <v>992531</v>
      </c>
      <c r="BR54" s="4"/>
      <c r="BS54" s="4">
        <f>BO54-BQ54</f>
        <v>4950000</v>
      </c>
      <c r="BT54" s="12">
        <v>0</v>
      </c>
      <c r="BV54" s="4">
        <v>5942531</v>
      </c>
      <c r="BW54" s="4"/>
      <c r="BX54" s="4">
        <v>992531</v>
      </c>
    </row>
    <row r="55" spans="1:76" x14ac:dyDescent="0.35">
      <c r="A55">
        <v>91300</v>
      </c>
      <c r="B55" t="s">
        <v>77</v>
      </c>
      <c r="E55" s="4">
        <v>6650830</v>
      </c>
      <c r="G55" s="42"/>
      <c r="H55" s="12"/>
      <c r="I55" s="22">
        <f>I34</f>
        <v>8998232</v>
      </c>
      <c r="K55" s="42"/>
      <c r="L55" s="4"/>
      <c r="M55" s="4"/>
      <c r="N55" s="12"/>
      <c r="O55" s="12"/>
      <c r="P55" s="22"/>
      <c r="S55" s="4"/>
      <c r="T55" s="4"/>
      <c r="U55" s="12"/>
      <c r="V55" s="12"/>
      <c r="X55" s="22"/>
      <c r="AA55" s="4"/>
      <c r="AB55" s="4"/>
      <c r="AC55" s="12"/>
      <c r="AD55" s="12"/>
      <c r="AE55" s="42"/>
      <c r="AH55" s="4"/>
      <c r="AI55" s="4"/>
      <c r="AJ55" s="12"/>
      <c r="AK55" s="12"/>
      <c r="AM55" s="12"/>
      <c r="AO55" s="4"/>
      <c r="AP55" s="4"/>
      <c r="AQ55" s="12"/>
      <c r="AS55" s="7">
        <f t="shared" ref="AS55:AU55" si="61">AS34</f>
        <v>814823</v>
      </c>
      <c r="AT55" s="7"/>
      <c r="AU55" s="7">
        <f t="shared" si="61"/>
        <v>20545000</v>
      </c>
      <c r="AV55" s="4"/>
      <c r="AW55" s="4">
        <f>AS55-AU55</f>
        <v>-19730177</v>
      </c>
      <c r="AX55" s="12">
        <f>AW55/AU55</f>
        <v>-0.96033959600876129</v>
      </c>
      <c r="AZ55" s="7">
        <f>AZ34</f>
        <v>-1920115</v>
      </c>
      <c r="BC55" s="4"/>
      <c r="BD55" s="4">
        <f>AZ55-BB55</f>
        <v>-1920115</v>
      </c>
      <c r="BE55" s="12">
        <v>0</v>
      </c>
      <c r="BH55" s="7">
        <f>BH34</f>
        <v>-4275276</v>
      </c>
      <c r="BK55" s="4"/>
      <c r="BL55" s="4">
        <f>BH55-BJ55</f>
        <v>-4275276</v>
      </c>
      <c r="BM55" s="12">
        <v>0</v>
      </c>
      <c r="BO55" s="4">
        <f>BO34</f>
        <v>-613738</v>
      </c>
      <c r="BQ55" s="4">
        <f>BQ34</f>
        <v>-1636729</v>
      </c>
      <c r="BR55" s="4"/>
      <c r="BS55" s="4">
        <f>BO55-BQ55</f>
        <v>1022991</v>
      </c>
      <c r="BT55" s="12">
        <v>0</v>
      </c>
      <c r="BV55" s="4">
        <f>BV34</f>
        <v>123933</v>
      </c>
      <c r="BW55" s="4"/>
      <c r="BX55" s="4">
        <v>1086758</v>
      </c>
    </row>
    <row r="56" spans="1:76" x14ac:dyDescent="0.35">
      <c r="A56">
        <v>91999</v>
      </c>
      <c r="B56" t="s">
        <v>78</v>
      </c>
      <c r="E56" s="42">
        <f t="shared" ref="E56" si="62">SUM(E53:E55)</f>
        <v>89409360</v>
      </c>
      <c r="F56" s="42"/>
      <c r="G56" s="42">
        <f>SUM(G53:G55)</f>
        <v>0</v>
      </c>
      <c r="H56" s="12"/>
      <c r="I56" s="22">
        <f>SUM(I53:I55)</f>
        <v>77508530</v>
      </c>
      <c r="K56" s="42">
        <f>SUM(K53:K55)</f>
        <v>0</v>
      </c>
      <c r="L56" s="4"/>
      <c r="M56" s="4"/>
      <c r="N56" s="12"/>
      <c r="O56" s="12"/>
      <c r="P56" s="22">
        <f>SUM(P53:P55)</f>
        <v>0</v>
      </c>
      <c r="S56" s="4"/>
      <c r="T56" s="4"/>
      <c r="U56" s="12"/>
      <c r="V56" s="12"/>
      <c r="X56" s="22"/>
      <c r="AA56" s="4"/>
      <c r="AB56" s="4"/>
      <c r="AC56" s="12"/>
      <c r="AD56" s="12"/>
      <c r="AE56" s="42"/>
      <c r="AH56" s="4"/>
      <c r="AI56" s="4"/>
      <c r="AJ56" s="12"/>
      <c r="AK56" s="12"/>
      <c r="AM56" s="12"/>
      <c r="AO56" s="4"/>
      <c r="AP56" s="4"/>
      <c r="AQ56" s="12"/>
      <c r="AS56" s="7">
        <f t="shared" ref="AS56:AU56" si="63">SUM(AS53:AS55)</f>
        <v>49045396</v>
      </c>
      <c r="AT56" s="7"/>
      <c r="AU56" s="7">
        <f t="shared" si="63"/>
        <v>72062440</v>
      </c>
      <c r="AV56" s="4"/>
      <c r="AW56" s="4">
        <f>AS56-AU56</f>
        <v>-23017044</v>
      </c>
      <c r="AX56" s="12">
        <f>AW56/AU56</f>
        <v>-0.31940417227060308</v>
      </c>
      <c r="AZ56" s="7">
        <f>SUM(AZ53:AZ55)</f>
        <v>49597325</v>
      </c>
      <c r="BC56" s="4"/>
      <c r="BD56" s="4">
        <f>AZ56-BB56</f>
        <v>49597325</v>
      </c>
      <c r="BE56" s="12">
        <v>0</v>
      </c>
      <c r="BH56" s="7">
        <f>SUM(BH53:BH55)</f>
        <v>43667440</v>
      </c>
      <c r="BK56" s="4"/>
      <c r="BL56" s="4">
        <f>BH56-BJ56</f>
        <v>43667440</v>
      </c>
      <c r="BM56" s="12">
        <v>0</v>
      </c>
      <c r="BO56" s="4">
        <f>SUM(BO53:BO55)</f>
        <v>48088706</v>
      </c>
      <c r="BQ56" s="4">
        <f>SUM(BQ53:BQ55)</f>
        <v>39513018</v>
      </c>
      <c r="BR56" s="4"/>
      <c r="BS56" s="4">
        <f>BO56-BQ56</f>
        <v>8575688</v>
      </c>
      <c r="BT56" s="12">
        <v>0</v>
      </c>
      <c r="BV56" s="4">
        <f>SUM(BV53:BV55)</f>
        <v>46223680</v>
      </c>
      <c r="BW56" s="4"/>
      <c r="BX56" s="4">
        <v>41149747</v>
      </c>
    </row>
    <row r="57" spans="1:76" x14ac:dyDescent="0.35">
      <c r="E57" s="4"/>
      <c r="G57" s="4"/>
      <c r="H57" s="4"/>
      <c r="K57" s="4"/>
      <c r="L57" s="4"/>
      <c r="M57" s="4"/>
      <c r="N57" s="4"/>
      <c r="O57" s="4"/>
      <c r="S57" s="4"/>
      <c r="T57" s="4"/>
      <c r="U57" s="4"/>
      <c r="V57" s="4"/>
      <c r="AA57" s="4"/>
      <c r="AB57" s="4"/>
      <c r="AC57" s="4"/>
      <c r="AD57" s="4"/>
      <c r="AH57" s="4"/>
      <c r="AI57" s="4"/>
      <c r="AJ57" s="4"/>
      <c r="AK57" s="4"/>
      <c r="AM57" s="4"/>
      <c r="AO57" s="4"/>
      <c r="AP57" s="4"/>
      <c r="AQ57" s="4"/>
      <c r="AS57" s="7"/>
      <c r="AT57" s="7"/>
      <c r="AU57" s="7"/>
      <c r="AV57" s="4"/>
      <c r="AW57" s="4"/>
      <c r="AX57" s="4"/>
      <c r="BC57" s="4"/>
      <c r="BD57" s="4"/>
      <c r="BE57" s="4"/>
      <c r="BK57" s="4"/>
      <c r="BL57" s="4"/>
      <c r="BM57" s="4"/>
      <c r="BO57" s="4"/>
      <c r="BQ57" s="4"/>
      <c r="BR57" s="4"/>
      <c r="BS57" s="4"/>
      <c r="BT57" s="4"/>
      <c r="BV57" s="4"/>
      <c r="BW57" s="4"/>
      <c r="BX57" s="4"/>
    </row>
    <row r="58" spans="1:76" s="3" customFormat="1" x14ac:dyDescent="0.35">
      <c r="A58" s="3">
        <v>92000</v>
      </c>
      <c r="B58" s="3" t="s">
        <v>79</v>
      </c>
      <c r="C58" s="53"/>
      <c r="E58" s="4"/>
      <c r="G58" s="21"/>
      <c r="I58" s="21"/>
      <c r="K58" s="21"/>
      <c r="P58" s="21"/>
      <c r="R58" s="8"/>
      <c r="X58" s="21"/>
      <c r="Z58" s="8"/>
      <c r="AE58" s="21"/>
      <c r="AG58" s="8"/>
      <c r="AL58" s="8"/>
      <c r="AN58" s="8"/>
      <c r="AR58" s="8"/>
      <c r="AS58" s="8"/>
      <c r="AT58" s="8"/>
      <c r="AU58" s="8"/>
      <c r="AY58" s="8"/>
      <c r="AZ58" s="8"/>
      <c r="BB58" s="8"/>
      <c r="BF58" s="8"/>
      <c r="BH58" s="8"/>
      <c r="BJ58" s="8"/>
      <c r="BP58" s="8"/>
    </row>
    <row r="59" spans="1:76" x14ac:dyDescent="0.35">
      <c r="A59">
        <v>93999</v>
      </c>
      <c r="B59" t="s">
        <v>80</v>
      </c>
      <c r="E59" s="4"/>
      <c r="G59" s="42"/>
      <c r="H59" s="12"/>
      <c r="I59" s="22"/>
      <c r="K59" s="42"/>
      <c r="L59" s="4"/>
      <c r="M59" s="4"/>
      <c r="N59" s="12"/>
      <c r="O59" s="12"/>
      <c r="P59" s="22"/>
      <c r="S59" s="4"/>
      <c r="T59" s="4"/>
      <c r="U59" s="12"/>
      <c r="V59" s="12"/>
      <c r="X59" s="22"/>
      <c r="AA59" s="4"/>
      <c r="AB59" s="4"/>
      <c r="AC59" s="12"/>
      <c r="AD59" s="12"/>
      <c r="AE59" s="42"/>
      <c r="AH59" s="4"/>
      <c r="AI59" s="4"/>
      <c r="AJ59" s="12"/>
      <c r="AK59" s="12"/>
      <c r="AM59" s="12"/>
      <c r="AO59" s="4"/>
      <c r="AP59" s="4"/>
      <c r="AQ59" s="12"/>
      <c r="AS59" s="7">
        <f t="shared" ref="AS59:AU59" si="64">AS259</f>
        <v>20185348</v>
      </c>
      <c r="AT59" s="7"/>
      <c r="AU59" s="7">
        <f t="shared" si="64"/>
        <v>250000</v>
      </c>
      <c r="AV59" s="4"/>
      <c r="AW59" s="4">
        <f>AS59-AU59</f>
        <v>19935348</v>
      </c>
      <c r="AX59" s="12">
        <f>AW59/AU59</f>
        <v>79.741392000000005</v>
      </c>
      <c r="AZ59" s="7">
        <f>AZ259</f>
        <v>7136143</v>
      </c>
      <c r="BC59" s="4"/>
      <c r="BD59" s="4">
        <f>AZ59-BB59</f>
        <v>7136143</v>
      </c>
      <c r="BE59" s="12">
        <v>0</v>
      </c>
      <c r="BG59" s="1">
        <v>17</v>
      </c>
      <c r="BH59" s="7">
        <f>BH259</f>
        <v>6994843</v>
      </c>
      <c r="BK59" s="4"/>
      <c r="BL59" s="4">
        <f>BH59-BJ59</f>
        <v>6994843</v>
      </c>
      <c r="BM59" s="12">
        <v>0</v>
      </c>
      <c r="BO59" s="4">
        <f>BO259</f>
        <v>3394415</v>
      </c>
      <c r="BQ59" s="4">
        <f>BQ259</f>
        <v>1250000</v>
      </c>
      <c r="BR59" s="4"/>
      <c r="BS59" s="4">
        <f>BO59-BQ59</f>
        <v>2144415</v>
      </c>
      <c r="BT59" s="12">
        <v>0</v>
      </c>
      <c r="BV59" s="4">
        <f>BV259</f>
        <v>4614464</v>
      </c>
      <c r="BW59" s="4"/>
      <c r="BX59" s="4">
        <v>1135068</v>
      </c>
    </row>
    <row r="60" spans="1:76" x14ac:dyDescent="0.35">
      <c r="A60">
        <v>99000</v>
      </c>
      <c r="B60" t="s">
        <v>81</v>
      </c>
      <c r="E60" s="4">
        <v>13976800</v>
      </c>
      <c r="G60" s="4">
        <f>SUM(G59)</f>
        <v>0</v>
      </c>
      <c r="H60" s="4"/>
      <c r="I60" s="4">
        <v>14109951</v>
      </c>
      <c r="K60" s="4">
        <f>SUM(K59)</f>
        <v>0</v>
      </c>
      <c r="L60" s="4"/>
      <c r="M60" s="4"/>
      <c r="N60" s="4"/>
      <c r="O60" s="4"/>
      <c r="P60" s="4">
        <f>SUM(P59)</f>
        <v>0</v>
      </c>
      <c r="S60" s="4"/>
      <c r="T60" s="4"/>
      <c r="U60" s="4"/>
      <c r="V60" s="4"/>
      <c r="AA60" s="4"/>
      <c r="AB60" s="4"/>
      <c r="AC60" s="4"/>
      <c r="AD60" s="4"/>
      <c r="AH60" s="4"/>
      <c r="AI60" s="4"/>
      <c r="AJ60" s="4"/>
      <c r="AK60" s="4"/>
      <c r="AM60" s="4"/>
      <c r="AO60" s="4"/>
      <c r="AP60" s="4"/>
      <c r="AQ60" s="4"/>
      <c r="AS60" s="7">
        <f t="shared" ref="AS60:AU60" si="65">SUM(AS59)</f>
        <v>20185348</v>
      </c>
      <c r="AT60" s="7"/>
      <c r="AU60" s="7">
        <f t="shared" si="65"/>
        <v>250000</v>
      </c>
      <c r="AV60" s="4"/>
      <c r="AW60" s="4"/>
      <c r="AX60" s="4"/>
      <c r="AZ60" s="7">
        <f>SUM(AZ59)</f>
        <v>7136143</v>
      </c>
      <c r="BC60" s="4"/>
      <c r="BD60" s="4"/>
      <c r="BE60" s="4"/>
      <c r="BH60" s="7">
        <f>SUM(BH59)</f>
        <v>6994843</v>
      </c>
      <c r="BK60" s="4"/>
      <c r="BL60" s="4"/>
      <c r="BM60" s="4"/>
      <c r="BO60" s="4">
        <f>SUM(BO59)</f>
        <v>3394415</v>
      </c>
      <c r="BQ60" s="4">
        <f>SUM(BQ59)</f>
        <v>1250000</v>
      </c>
      <c r="BR60" s="4"/>
      <c r="BS60" s="4"/>
      <c r="BT60" s="4"/>
      <c r="BV60" s="4">
        <f>SUM(BV59)</f>
        <v>4614464</v>
      </c>
      <c r="BW60" s="4"/>
      <c r="BX60" s="4">
        <v>1135068</v>
      </c>
    </row>
    <row r="61" spans="1:76" x14ac:dyDescent="0.35">
      <c r="E61" s="4"/>
      <c r="G61" s="4"/>
      <c r="H61" s="4"/>
      <c r="K61" s="4"/>
      <c r="L61" s="4"/>
      <c r="M61" s="4"/>
      <c r="N61" s="4"/>
      <c r="O61" s="4"/>
      <c r="S61" s="4"/>
      <c r="T61" s="4"/>
      <c r="U61" s="4"/>
      <c r="V61" s="4"/>
      <c r="AA61" s="4"/>
      <c r="AB61" s="4"/>
      <c r="AC61" s="4"/>
      <c r="AD61" s="4"/>
      <c r="AH61" s="4"/>
      <c r="AI61" s="4"/>
      <c r="AJ61" s="4"/>
      <c r="AK61" s="4"/>
      <c r="AM61" s="4"/>
      <c r="AO61" s="4"/>
      <c r="AP61" s="4"/>
      <c r="AQ61" s="4"/>
      <c r="AS61" s="7"/>
      <c r="AT61" s="7"/>
      <c r="AU61" s="7"/>
      <c r="AV61" s="4"/>
      <c r="AW61" s="4"/>
      <c r="AX61" s="4"/>
      <c r="BC61" s="4"/>
      <c r="BD61" s="4"/>
      <c r="BE61" s="4"/>
      <c r="BK61" s="4"/>
      <c r="BL61" s="4"/>
      <c r="BM61" s="4"/>
      <c r="BO61" s="4"/>
      <c r="BQ61" s="4"/>
      <c r="BR61" s="4"/>
      <c r="BS61" s="4"/>
      <c r="BT61" s="4"/>
      <c r="BV61" s="4"/>
      <c r="BW61" s="4"/>
      <c r="BX61" s="4"/>
    </row>
    <row r="62" spans="1:76" x14ac:dyDescent="0.35">
      <c r="A62">
        <v>99999</v>
      </c>
      <c r="B62" t="s">
        <v>82</v>
      </c>
      <c r="E62" s="42">
        <f t="shared" ref="E62" si="66">E56+E60</f>
        <v>103386160</v>
      </c>
      <c r="F62" s="42"/>
      <c r="G62" s="42">
        <f>G56+G60</f>
        <v>0</v>
      </c>
      <c r="H62" s="12"/>
      <c r="I62" s="22">
        <f>I56+I60</f>
        <v>91618481</v>
      </c>
      <c r="K62" s="42">
        <f>K56+K60</f>
        <v>0</v>
      </c>
      <c r="L62" s="4"/>
      <c r="M62" s="4"/>
      <c r="N62" s="12"/>
      <c r="O62" s="12"/>
      <c r="P62" s="22">
        <f>P56+P60</f>
        <v>0</v>
      </c>
      <c r="S62" s="4"/>
      <c r="T62" s="4"/>
      <c r="U62" s="12"/>
      <c r="V62" s="12"/>
      <c r="X62" s="22"/>
      <c r="AA62" s="4"/>
      <c r="AB62" s="4"/>
      <c r="AC62" s="12"/>
      <c r="AD62" s="12"/>
      <c r="AE62" s="42"/>
      <c r="AH62" s="4"/>
      <c r="AI62" s="4"/>
      <c r="AJ62" s="12"/>
      <c r="AK62" s="12"/>
      <c r="AM62" s="12"/>
      <c r="AO62" s="4"/>
      <c r="AP62" s="4"/>
      <c r="AQ62" s="12"/>
      <c r="AS62" s="7">
        <f>AS56+AS60</f>
        <v>69230744</v>
      </c>
      <c r="AT62" s="7"/>
      <c r="AU62" s="7">
        <f t="shared" ref="AU62" si="67">AU56+AU60</f>
        <v>72312440</v>
      </c>
      <c r="AV62" s="4"/>
      <c r="AW62" s="4">
        <f>AS62-AU62</f>
        <v>-3081696</v>
      </c>
      <c r="AX62" s="12">
        <f>AW62/AU62</f>
        <v>-4.2616401825190796E-2</v>
      </c>
      <c r="AZ62" s="7">
        <f>AZ56+AZ60</f>
        <v>56733468</v>
      </c>
      <c r="BC62" s="4"/>
      <c r="BD62" s="4">
        <f>AZ62-BB62</f>
        <v>56733468</v>
      </c>
      <c r="BE62" s="12">
        <v>0</v>
      </c>
      <c r="BH62" s="7">
        <f>BH56+BH60</f>
        <v>50662283</v>
      </c>
      <c r="BK62" s="4"/>
      <c r="BL62" s="4">
        <f>BH62-BJ62</f>
        <v>50662283</v>
      </c>
      <c r="BM62" s="12">
        <v>0</v>
      </c>
      <c r="BO62" s="4">
        <f>BO56+BO60</f>
        <v>51483121</v>
      </c>
      <c r="BQ62" s="4">
        <f>BQ56+BQ60</f>
        <v>40763018</v>
      </c>
      <c r="BR62" s="4"/>
      <c r="BS62" s="4">
        <f>BO62-BQ62</f>
        <v>10720103</v>
      </c>
      <c r="BT62" s="12">
        <v>0</v>
      </c>
      <c r="BV62" s="4">
        <f>BV56+BV60</f>
        <v>50838144</v>
      </c>
      <c r="BW62" s="4"/>
      <c r="BX62" s="4">
        <v>42284815</v>
      </c>
    </row>
    <row r="65" spans="1:76" s="3" customFormat="1" x14ac:dyDescent="0.35">
      <c r="C65" s="53" t="s">
        <v>10</v>
      </c>
      <c r="E65" s="53" t="s">
        <v>11</v>
      </c>
      <c r="G65" s="18" t="s">
        <v>12</v>
      </c>
      <c r="H65" s="11"/>
      <c r="I65" s="11" t="s">
        <v>13</v>
      </c>
      <c r="J65"/>
      <c r="K65" s="15" t="s">
        <v>14</v>
      </c>
      <c r="M65" s="11"/>
      <c r="N65" s="11"/>
      <c r="O65" s="11"/>
      <c r="P65" s="11" t="s">
        <v>17</v>
      </c>
      <c r="Q65"/>
      <c r="R65" s="15" t="s">
        <v>18</v>
      </c>
      <c r="T65" s="11"/>
      <c r="U65" s="11"/>
      <c r="V65" s="11"/>
      <c r="W65" s="2" t="s">
        <v>19</v>
      </c>
      <c r="X65" s="11" t="s">
        <v>20</v>
      </c>
      <c r="Y65"/>
      <c r="Z65" s="15" t="s">
        <v>21</v>
      </c>
      <c r="AB65" s="11"/>
      <c r="AC65" s="11"/>
      <c r="AD65" s="11"/>
      <c r="AE65" s="11" t="s">
        <v>22</v>
      </c>
      <c r="AF65"/>
      <c r="AG65" s="15" t="s">
        <v>23</v>
      </c>
      <c r="AL65" s="15"/>
      <c r="AN65" s="15"/>
      <c r="AR65" s="8"/>
      <c r="AS65" s="15" t="s">
        <v>83</v>
      </c>
      <c r="AU65" s="15" t="s">
        <v>84</v>
      </c>
      <c r="AY65" s="8"/>
      <c r="AZ65" s="9" t="s">
        <v>85</v>
      </c>
      <c r="BB65" s="15" t="s">
        <v>86</v>
      </c>
      <c r="BF65" s="8"/>
      <c r="BH65" s="9" t="s">
        <v>87</v>
      </c>
      <c r="BJ65" s="8" t="s">
        <v>31</v>
      </c>
      <c r="BO65" s="3">
        <v>2016</v>
      </c>
      <c r="BP65" s="9"/>
      <c r="BQ65" s="3" t="s">
        <v>88</v>
      </c>
      <c r="BV65" s="2" t="s">
        <v>34</v>
      </c>
      <c r="BW65"/>
      <c r="BX65" s="2" t="s">
        <v>35</v>
      </c>
    </row>
    <row r="66" spans="1:76" s="3" customFormat="1" x14ac:dyDescent="0.35">
      <c r="A66" s="3">
        <v>11000</v>
      </c>
      <c r="B66" s="3" t="s">
        <v>89</v>
      </c>
      <c r="C66" s="53"/>
      <c r="E66" s="53"/>
      <c r="G66" s="30"/>
      <c r="I66" s="21"/>
      <c r="K66" s="8"/>
      <c r="P66" s="21"/>
      <c r="R66" s="8"/>
      <c r="X66" s="21"/>
      <c r="Z66" s="8"/>
      <c r="AE66" s="21"/>
      <c r="AG66" s="8"/>
      <c r="AL66" s="8"/>
      <c r="AN66" s="8"/>
      <c r="AR66" s="8"/>
      <c r="AS66" s="8"/>
      <c r="AU66" s="8"/>
      <c r="AY66" s="8"/>
      <c r="AZ66" s="8"/>
      <c r="BB66" s="8"/>
      <c r="BF66" s="8"/>
      <c r="BH66" s="8"/>
      <c r="BJ66" s="8"/>
      <c r="BP66" s="8"/>
    </row>
    <row r="67" spans="1:76" x14ac:dyDescent="0.35">
      <c r="A67">
        <v>11050</v>
      </c>
      <c r="B67" t="s">
        <v>90</v>
      </c>
      <c r="C67" s="51">
        <v>0</v>
      </c>
      <c r="E67" s="51">
        <v>0</v>
      </c>
      <c r="G67" s="28">
        <v>0</v>
      </c>
      <c r="K67" s="5">
        <v>0</v>
      </c>
      <c r="M67" s="4">
        <f>I67-K67</f>
        <v>0</v>
      </c>
    </row>
    <row r="68" spans="1:76" x14ac:dyDescent="0.35">
      <c r="A68">
        <v>11100</v>
      </c>
      <c r="B68" t="s">
        <v>91</v>
      </c>
      <c r="C68" s="51">
        <v>0</v>
      </c>
      <c r="E68" s="51">
        <v>1975000</v>
      </c>
      <c r="G68" s="28">
        <v>0</v>
      </c>
      <c r="H68" s="12"/>
      <c r="I68" s="22">
        <v>0</v>
      </c>
      <c r="K68" s="5">
        <v>0</v>
      </c>
      <c r="L68" s="4"/>
      <c r="M68" s="4">
        <f>I68-K68</f>
        <v>0</v>
      </c>
      <c r="N68" s="12">
        <v>0</v>
      </c>
      <c r="O68" s="12"/>
      <c r="P68" s="22">
        <v>0</v>
      </c>
      <c r="R68" s="5">
        <v>2500000</v>
      </c>
      <c r="S68" s="4"/>
      <c r="T68" s="4">
        <f>P68-R68</f>
        <v>-2500000</v>
      </c>
      <c r="U68" s="12">
        <f>T68/R68</f>
        <v>-1</v>
      </c>
      <c r="V68" s="12"/>
      <c r="X68" s="22">
        <v>0</v>
      </c>
      <c r="Z68" s="5">
        <v>2500000</v>
      </c>
      <c r="AA68" s="4"/>
      <c r="AB68" s="4">
        <f>X68-Z68</f>
        <v>-2500000</v>
      </c>
      <c r="AC68" s="12">
        <f>AB68/Z68</f>
        <v>-1</v>
      </c>
      <c r="AD68" s="12"/>
      <c r="AE68" s="42"/>
      <c r="AH68" s="4"/>
      <c r="AI68" s="4"/>
      <c r="AJ68" s="12"/>
      <c r="AK68" s="12"/>
      <c r="AM68" s="12"/>
      <c r="AO68" s="4"/>
      <c r="AP68" s="4"/>
      <c r="AQ68" s="12"/>
      <c r="AS68" s="5">
        <v>0</v>
      </c>
      <c r="AU68" s="5">
        <v>0</v>
      </c>
      <c r="AV68" s="4"/>
      <c r="AW68" s="4">
        <f>AS68-AU68</f>
        <v>0</v>
      </c>
      <c r="AX68" s="12">
        <v>0</v>
      </c>
      <c r="AZ68" s="7">
        <v>0</v>
      </c>
      <c r="BB68" s="5">
        <v>0</v>
      </c>
      <c r="BC68" s="4"/>
      <c r="BD68" s="4">
        <f>AZ68-BB68</f>
        <v>0</v>
      </c>
      <c r="BE68" s="12">
        <v>0</v>
      </c>
      <c r="BH68" s="7">
        <v>0</v>
      </c>
      <c r="BJ68" s="5">
        <v>0</v>
      </c>
      <c r="BK68" s="4"/>
      <c r="BL68" s="4">
        <f>BH68-BJ68</f>
        <v>0</v>
      </c>
      <c r="BM68" s="12">
        <v>0</v>
      </c>
      <c r="BO68" s="4">
        <v>0</v>
      </c>
      <c r="BQ68" s="4">
        <v>100000</v>
      </c>
      <c r="BR68" s="4"/>
      <c r="BS68" s="4">
        <f>BO68-BQ68</f>
        <v>-100000</v>
      </c>
      <c r="BT68" s="12">
        <v>0</v>
      </c>
      <c r="BV68" s="4">
        <v>0</v>
      </c>
      <c r="BW68" s="4"/>
      <c r="BX68" s="4">
        <v>150000</v>
      </c>
    </row>
    <row r="69" spans="1:76" x14ac:dyDescent="0.35">
      <c r="A69">
        <v>11200</v>
      </c>
      <c r="B69" t="s">
        <v>92</v>
      </c>
      <c r="C69" s="51">
        <v>1000000</v>
      </c>
      <c r="E69" s="51">
        <v>1200000</v>
      </c>
      <c r="G69" s="28">
        <v>1000000</v>
      </c>
      <c r="H69" s="12"/>
      <c r="I69" s="22">
        <v>600000</v>
      </c>
      <c r="K69" s="5">
        <v>0</v>
      </c>
      <c r="L69" s="4"/>
      <c r="M69" s="4">
        <f t="shared" ref="M69:M132" si="68">I69-K69</f>
        <v>600000</v>
      </c>
      <c r="N69" s="12">
        <v>0</v>
      </c>
      <c r="O69" s="12"/>
      <c r="P69" s="22">
        <v>0</v>
      </c>
      <c r="R69" s="5">
        <v>0</v>
      </c>
      <c r="S69" s="4"/>
      <c r="T69" s="4">
        <f t="shared" ref="T69:T132" si="69">P69-R69</f>
        <v>0</v>
      </c>
      <c r="U69" s="12">
        <v>0</v>
      </c>
      <c r="V69" s="12"/>
      <c r="X69" s="22">
        <v>0</v>
      </c>
      <c r="Z69" s="5">
        <v>0</v>
      </c>
      <c r="AA69" s="4"/>
      <c r="AB69" s="4">
        <f t="shared" ref="AB69:AB70" si="70">X69-Z69</f>
        <v>0</v>
      </c>
      <c r="AC69" s="12">
        <v>0</v>
      </c>
      <c r="AD69" s="12"/>
      <c r="AE69" s="42"/>
      <c r="AH69" s="4"/>
      <c r="AI69" s="4"/>
      <c r="AJ69" s="12"/>
      <c r="AK69" s="12"/>
      <c r="AM69" s="12"/>
      <c r="AO69" s="4"/>
      <c r="AP69" s="4"/>
      <c r="AQ69" s="12"/>
      <c r="AS69" s="5">
        <v>0</v>
      </c>
      <c r="AU69" s="5">
        <v>100000</v>
      </c>
      <c r="AV69" s="4"/>
      <c r="AW69" s="4">
        <f>AS69-AU69</f>
        <v>-100000</v>
      </c>
      <c r="AX69" s="12">
        <f>AW69/AU69</f>
        <v>-1</v>
      </c>
      <c r="AZ69" s="7">
        <v>0</v>
      </c>
      <c r="BB69" s="5">
        <v>100000</v>
      </c>
      <c r="BC69" s="4"/>
      <c r="BD69" s="4">
        <f>AZ69-BB69</f>
        <v>-100000</v>
      </c>
      <c r="BE69" s="12">
        <f>BD69/BB69</f>
        <v>-1</v>
      </c>
      <c r="BH69" s="7">
        <v>242000</v>
      </c>
      <c r="BJ69" s="5">
        <v>0</v>
      </c>
      <c r="BK69" s="4"/>
      <c r="BL69" s="4">
        <f>BH69-BJ69</f>
        <v>242000</v>
      </c>
      <c r="BM69" s="12">
        <v>0</v>
      </c>
      <c r="BO69" s="4">
        <v>0</v>
      </c>
      <c r="BQ69" s="4">
        <v>250000</v>
      </c>
      <c r="BR69" s="4"/>
      <c r="BS69" s="4">
        <f>BO69-BQ69</f>
        <v>-250000</v>
      </c>
      <c r="BT69" s="12">
        <v>0</v>
      </c>
      <c r="BV69" s="4">
        <v>0</v>
      </c>
      <c r="BW69" s="4"/>
      <c r="BX69" s="4">
        <v>150000</v>
      </c>
    </row>
    <row r="70" spans="1:76" x14ac:dyDescent="0.35">
      <c r="A70">
        <v>11300</v>
      </c>
      <c r="B70" t="s">
        <v>93</v>
      </c>
      <c r="C70" s="51">
        <v>14000000</v>
      </c>
      <c r="E70" s="51">
        <v>13102692</v>
      </c>
      <c r="G70" s="28">
        <v>11000000</v>
      </c>
      <c r="H70" s="12"/>
      <c r="I70" s="22">
        <v>13325290</v>
      </c>
      <c r="K70" s="5">
        <v>11000000</v>
      </c>
      <c r="L70" s="4"/>
      <c r="M70" s="4">
        <f t="shared" si="68"/>
        <v>2325290</v>
      </c>
      <c r="N70" s="12">
        <f t="shared" ref="N70:N71" si="71">M70/K70</f>
        <v>0.21138999999999999</v>
      </c>
      <c r="O70" s="12"/>
      <c r="P70" s="22">
        <v>15918754</v>
      </c>
      <c r="R70" s="5">
        <v>10000000</v>
      </c>
      <c r="S70" s="4"/>
      <c r="T70" s="4">
        <f t="shared" si="69"/>
        <v>5918754</v>
      </c>
      <c r="U70" s="12">
        <f t="shared" ref="U70:U71" si="72">T70/R70</f>
        <v>0.59187540000000005</v>
      </c>
      <c r="V70" s="12"/>
      <c r="X70" s="22">
        <v>16293332</v>
      </c>
      <c r="Z70" s="5">
        <v>10000000</v>
      </c>
      <c r="AA70" s="4"/>
      <c r="AB70" s="4">
        <f t="shared" si="70"/>
        <v>6293332</v>
      </c>
      <c r="AC70" s="12">
        <f t="shared" ref="AC70:AC71" si="73">AB70/Z70</f>
        <v>0.62933320000000004</v>
      </c>
      <c r="AD70" s="12"/>
      <c r="AE70" s="42"/>
      <c r="AH70" s="4"/>
      <c r="AI70" s="4"/>
      <c r="AJ70" s="12"/>
      <c r="AK70" s="12"/>
      <c r="AM70" s="12"/>
      <c r="AO70" s="4"/>
      <c r="AP70" s="4"/>
      <c r="AQ70" s="12"/>
      <c r="AS70" s="5">
        <v>6852364</v>
      </c>
      <c r="AU70" s="5">
        <v>7500000</v>
      </c>
      <c r="AV70" s="4"/>
      <c r="AW70" s="4">
        <f>AS70-AU70</f>
        <v>-647636</v>
      </c>
      <c r="AX70" s="12">
        <f>AW70/AU70</f>
        <v>-8.6351466666666668E-2</v>
      </c>
      <c r="AZ70" s="7">
        <v>7249653</v>
      </c>
      <c r="BB70" s="5">
        <v>6500000</v>
      </c>
      <c r="BC70" s="4"/>
      <c r="BD70" s="4">
        <f>AZ70-BB70</f>
        <v>749653</v>
      </c>
      <c r="BE70" s="12">
        <f>BD70/BB70</f>
        <v>0.11533123076923077</v>
      </c>
      <c r="BH70" s="7">
        <v>6743405</v>
      </c>
      <c r="BJ70" s="5">
        <v>5700000</v>
      </c>
      <c r="BK70" s="4"/>
      <c r="BL70" s="4">
        <f>BH70-BJ70</f>
        <v>1043405</v>
      </c>
      <c r="BM70" s="12">
        <f>BL70/BJ70</f>
        <v>0.18305350877192983</v>
      </c>
      <c r="BO70" s="4">
        <v>5734227</v>
      </c>
      <c r="BQ70" s="4">
        <v>4750000</v>
      </c>
      <c r="BR70" s="4"/>
      <c r="BS70" s="4">
        <f>BO70-BQ70</f>
        <v>984227</v>
      </c>
      <c r="BT70" s="12">
        <f>BS70/BQ70</f>
        <v>0.20720568421052632</v>
      </c>
      <c r="BV70" s="4">
        <v>4887236</v>
      </c>
      <c r="BW70" s="4"/>
      <c r="BX70" s="4">
        <v>4715531</v>
      </c>
    </row>
    <row r="71" spans="1:76" x14ac:dyDescent="0.35">
      <c r="A71">
        <v>11499</v>
      </c>
      <c r="B71" t="s">
        <v>90</v>
      </c>
      <c r="C71" s="5">
        <f t="shared" ref="C71" si="74">SUM(C67:C70)</f>
        <v>15000000</v>
      </c>
      <c r="D71" s="5"/>
      <c r="E71" s="5">
        <f t="shared" ref="E71" si="75">SUM(E67:E70)</f>
        <v>16277692</v>
      </c>
      <c r="F71" s="5"/>
      <c r="G71" s="28">
        <f>SUM(G67:G70)</f>
        <v>12000000</v>
      </c>
      <c r="H71" s="12"/>
      <c r="I71" s="22">
        <f>SUM(I68:I70)</f>
        <v>13925290</v>
      </c>
      <c r="K71" s="5">
        <f>SUM(K67:K70)</f>
        <v>11000000</v>
      </c>
      <c r="L71" s="4"/>
      <c r="M71" s="4">
        <f t="shared" si="68"/>
        <v>2925290</v>
      </c>
      <c r="N71" s="12">
        <f t="shared" si="71"/>
        <v>0.26593545454545453</v>
      </c>
      <c r="O71" s="12"/>
      <c r="P71" s="22">
        <f>SUM(P68:P70)</f>
        <v>15918754</v>
      </c>
      <c r="R71" s="5">
        <f>SUM(R68:R70)</f>
        <v>12500000</v>
      </c>
      <c r="S71" s="4"/>
      <c r="T71" s="4">
        <f t="shared" si="69"/>
        <v>3418754</v>
      </c>
      <c r="U71" s="12">
        <f t="shared" si="72"/>
        <v>0.27350032000000002</v>
      </c>
      <c r="V71" s="12"/>
      <c r="X71" s="22">
        <f>SUM(X68:X70)</f>
        <v>16293332</v>
      </c>
      <c r="Z71" s="5">
        <f>SUM(Z68:Z70)</f>
        <v>12500000</v>
      </c>
      <c r="AA71" s="4"/>
      <c r="AB71" s="4">
        <f>X71-Z71</f>
        <v>3793332</v>
      </c>
      <c r="AC71" s="12">
        <f t="shared" si="73"/>
        <v>0.30346656</v>
      </c>
      <c r="AD71" s="12"/>
      <c r="AE71" s="42"/>
      <c r="AH71" s="4"/>
      <c r="AI71" s="4"/>
      <c r="AJ71" s="12"/>
      <c r="AK71" s="12"/>
      <c r="AM71" s="12"/>
      <c r="AO71" s="4"/>
      <c r="AP71" s="4"/>
      <c r="AQ71" s="12"/>
      <c r="AS71" s="5">
        <f>SUM(AS68:AS70)</f>
        <v>6852364</v>
      </c>
      <c r="AU71" s="5">
        <f>SUM(AU68:AU70)</f>
        <v>7600000</v>
      </c>
      <c r="AV71" s="4"/>
      <c r="AW71" s="4">
        <f>AS71-AU71</f>
        <v>-747636</v>
      </c>
      <c r="AX71" s="12">
        <f>AW71/AU71</f>
        <v>-9.8373157894736843E-2</v>
      </c>
      <c r="AZ71" s="7">
        <f>SUM(AZ68:AZ70)</f>
        <v>7249653</v>
      </c>
      <c r="BB71" s="5">
        <f>SUM(BB68:BB70)</f>
        <v>6600000</v>
      </c>
      <c r="BC71" s="4"/>
      <c r="BD71" s="4">
        <f>AZ71-BB71</f>
        <v>649653</v>
      </c>
      <c r="BE71" s="12">
        <f>BD71/BB71</f>
        <v>9.8432272727272729E-2</v>
      </c>
      <c r="BH71" s="7">
        <f>SUM(BH68:BH70)</f>
        <v>6985405</v>
      </c>
      <c r="BJ71" s="5">
        <f>SUM(BJ68:BJ70)</f>
        <v>5700000</v>
      </c>
      <c r="BK71" s="4"/>
      <c r="BL71" s="4">
        <f>BH71-BJ71</f>
        <v>1285405</v>
      </c>
      <c r="BM71" s="12">
        <f>BL71/BJ71</f>
        <v>0.22550964912280702</v>
      </c>
      <c r="BO71" s="4">
        <f>SUM(BO68:BO70)</f>
        <v>5734227</v>
      </c>
      <c r="BQ71" s="4">
        <f>SUM(BQ68:BQ70)</f>
        <v>5100000</v>
      </c>
      <c r="BR71" s="4"/>
      <c r="BS71" s="4">
        <f>BO71-BQ71</f>
        <v>634227</v>
      </c>
      <c r="BT71" s="12">
        <f>BS71/BQ71</f>
        <v>0.12435823529411764</v>
      </c>
      <c r="BV71" s="4">
        <f>SUM(BV68:BV70)</f>
        <v>4887236</v>
      </c>
      <c r="BW71" s="4"/>
      <c r="BX71" s="4">
        <v>5015531</v>
      </c>
    </row>
    <row r="72" spans="1:76" x14ac:dyDescent="0.35">
      <c r="G72" s="28"/>
      <c r="H72" s="4"/>
      <c r="L72" s="4"/>
      <c r="M72" s="4"/>
      <c r="N72" s="4"/>
      <c r="O72" s="4"/>
      <c r="S72" s="4"/>
      <c r="T72" s="4">
        <f t="shared" si="69"/>
        <v>0</v>
      </c>
      <c r="U72" s="4"/>
      <c r="V72" s="4"/>
      <c r="AA72" s="4"/>
      <c r="AB72" s="4"/>
      <c r="AC72" s="4"/>
      <c r="AD72" s="4"/>
      <c r="AH72" s="4"/>
      <c r="AI72" s="4"/>
      <c r="AJ72" s="4"/>
      <c r="AK72" s="4"/>
      <c r="AM72" s="4"/>
      <c r="AO72" s="4"/>
      <c r="AP72" s="4"/>
      <c r="AQ72" s="4"/>
      <c r="AV72" s="4"/>
      <c r="AW72" s="4"/>
      <c r="AX72" s="4"/>
      <c r="BC72" s="4"/>
      <c r="BD72" s="4"/>
      <c r="BE72" s="4"/>
      <c r="BK72" s="4"/>
      <c r="BL72" s="4"/>
      <c r="BM72" s="4"/>
      <c r="BO72" s="4"/>
      <c r="BQ72" s="4"/>
      <c r="BR72" s="4"/>
      <c r="BS72" s="4"/>
      <c r="BT72" s="4"/>
      <c r="BV72" s="4"/>
      <c r="BW72" s="4"/>
      <c r="BX72" s="4"/>
    </row>
    <row r="73" spans="1:76" x14ac:dyDescent="0.35">
      <c r="A73" s="10">
        <v>11500</v>
      </c>
      <c r="B73" s="10" t="s">
        <v>94</v>
      </c>
      <c r="G73" s="28"/>
      <c r="H73" s="4"/>
      <c r="L73" s="4"/>
      <c r="M73" s="4"/>
      <c r="N73" s="4"/>
      <c r="O73" s="4"/>
      <c r="S73" s="4"/>
      <c r="T73" s="4">
        <f t="shared" si="69"/>
        <v>0</v>
      </c>
      <c r="U73" s="4"/>
      <c r="V73" s="4"/>
      <c r="AA73" s="4"/>
      <c r="AB73" s="4"/>
      <c r="AC73" s="4"/>
      <c r="AD73" s="4"/>
      <c r="AH73" s="4"/>
      <c r="AI73" s="4"/>
      <c r="AJ73" s="4"/>
      <c r="AK73" s="4"/>
      <c r="AM73" s="4"/>
      <c r="AO73" s="4"/>
      <c r="AP73" s="4"/>
      <c r="AQ73" s="4"/>
      <c r="AV73" s="4"/>
      <c r="AW73" s="4"/>
      <c r="AX73" s="4"/>
      <c r="BC73" s="4"/>
      <c r="BD73" s="4"/>
      <c r="BE73" s="4"/>
      <c r="BK73" s="4"/>
      <c r="BL73" s="4"/>
      <c r="BM73" s="4"/>
      <c r="BO73" s="4"/>
      <c r="BQ73" s="4"/>
      <c r="BR73" s="4"/>
      <c r="BS73" s="4"/>
      <c r="BT73" s="4"/>
      <c r="BV73" s="4"/>
      <c r="BW73" s="4"/>
      <c r="BX73" s="4"/>
    </row>
    <row r="74" spans="1:76" x14ac:dyDescent="0.35">
      <c r="A74">
        <v>11510</v>
      </c>
      <c r="B74" t="s">
        <v>95</v>
      </c>
      <c r="C74" s="51">
        <v>500000</v>
      </c>
      <c r="E74" s="51">
        <v>500000</v>
      </c>
      <c r="G74" s="28">
        <v>500000</v>
      </c>
      <c r="H74" s="12"/>
      <c r="I74" s="22">
        <v>350000</v>
      </c>
      <c r="K74" s="5">
        <v>350000</v>
      </c>
      <c r="L74" s="4"/>
      <c r="M74" s="4">
        <f t="shared" si="68"/>
        <v>0</v>
      </c>
      <c r="N74" s="12">
        <f t="shared" ref="N74:N83" si="76">M74/K74</f>
        <v>0</v>
      </c>
      <c r="O74" s="12"/>
      <c r="P74" s="22">
        <v>350000</v>
      </c>
      <c r="R74" s="5">
        <v>300000</v>
      </c>
      <c r="S74" s="4"/>
      <c r="T74" s="4">
        <f t="shared" si="69"/>
        <v>50000</v>
      </c>
      <c r="U74" s="12">
        <f t="shared" ref="U74:U83" si="77">T74/R74</f>
        <v>0.16666666666666666</v>
      </c>
      <c r="V74" s="12"/>
      <c r="X74" s="22">
        <v>0</v>
      </c>
      <c r="Z74" s="5">
        <v>300000</v>
      </c>
      <c r="AA74" s="4"/>
      <c r="AB74" s="4">
        <f>X74-Z74</f>
        <v>-300000</v>
      </c>
      <c r="AC74" s="12">
        <f t="shared" ref="AC74:AC83" si="78">AB74/Z74</f>
        <v>-1</v>
      </c>
      <c r="AD74" s="12"/>
      <c r="AE74" s="42"/>
      <c r="AH74" s="4"/>
      <c r="AI74" s="4"/>
      <c r="AJ74" s="12"/>
      <c r="AK74" s="12"/>
      <c r="AM74" s="12"/>
      <c r="AO74" s="4"/>
      <c r="AP74" s="4"/>
      <c r="AQ74" s="12"/>
      <c r="AS74" s="5">
        <v>250000</v>
      </c>
      <c r="AU74" s="5">
        <v>250000</v>
      </c>
      <c r="AV74" s="4"/>
      <c r="AW74" s="4">
        <f t="shared" ref="AW74:AW88" si="79">AS74-AU74</f>
        <v>0</v>
      </c>
      <c r="AX74" s="12">
        <f t="shared" ref="AX74:AX83" si="80">AW74/AU74</f>
        <v>0</v>
      </c>
      <c r="AZ74" s="7">
        <v>250000</v>
      </c>
      <c r="BB74" s="5">
        <v>250000</v>
      </c>
      <c r="BC74" s="4"/>
      <c r="BD74" s="4">
        <f t="shared" ref="BD74:BD88" si="81">AZ74-BB74</f>
        <v>0</v>
      </c>
      <c r="BE74" s="12">
        <f t="shared" ref="BE74:BE83" si="82">BD74/BB74</f>
        <v>0</v>
      </c>
      <c r="BH74" s="7">
        <v>250000</v>
      </c>
      <c r="BJ74" s="5">
        <v>250000</v>
      </c>
      <c r="BK74" s="4"/>
      <c r="BL74" s="4">
        <f t="shared" ref="BL74:BL87" si="83">BH74-BJ74</f>
        <v>0</v>
      </c>
      <c r="BM74" s="12">
        <f t="shared" ref="BM74:BM82" si="84">BL74/BJ74</f>
        <v>0</v>
      </c>
      <c r="BO74" s="4">
        <v>200000</v>
      </c>
      <c r="BQ74" s="4">
        <v>200000</v>
      </c>
      <c r="BR74" s="4"/>
      <c r="BS74" s="4">
        <f t="shared" ref="BS74:BS77" si="85">BO74-BQ74</f>
        <v>0</v>
      </c>
      <c r="BT74" s="12">
        <f t="shared" ref="BT74:BT77" si="86">BS74/BQ74</f>
        <v>0</v>
      </c>
      <c r="BV74" s="4">
        <v>200000</v>
      </c>
      <c r="BW74" s="4"/>
      <c r="BX74" s="4">
        <v>0</v>
      </c>
    </row>
    <row r="75" spans="1:76" x14ac:dyDescent="0.35">
      <c r="A75">
        <v>11511</v>
      </c>
      <c r="B75" t="s">
        <v>96</v>
      </c>
      <c r="C75" s="51">
        <v>0</v>
      </c>
      <c r="E75" s="51">
        <v>0</v>
      </c>
      <c r="G75" s="28">
        <v>0</v>
      </c>
      <c r="H75" s="12"/>
      <c r="I75" s="22">
        <v>4500000</v>
      </c>
      <c r="K75" s="5">
        <v>4500000</v>
      </c>
      <c r="L75" s="4"/>
      <c r="M75" s="4">
        <f t="shared" si="68"/>
        <v>0</v>
      </c>
      <c r="N75" s="12">
        <f t="shared" si="76"/>
        <v>0</v>
      </c>
      <c r="O75" s="12"/>
      <c r="P75" s="22">
        <v>4500000</v>
      </c>
      <c r="R75" s="5">
        <v>4500000</v>
      </c>
      <c r="S75" s="4"/>
      <c r="T75" s="4">
        <f t="shared" si="69"/>
        <v>0</v>
      </c>
      <c r="U75" s="12">
        <f t="shared" si="77"/>
        <v>0</v>
      </c>
      <c r="V75" s="12"/>
      <c r="X75" s="22">
        <v>5000000</v>
      </c>
      <c r="Z75" s="5">
        <v>4500000</v>
      </c>
      <c r="AA75" s="4"/>
      <c r="AB75" s="4">
        <f t="shared" ref="AB75:AB94" si="87">X75-Z75</f>
        <v>500000</v>
      </c>
      <c r="AC75" s="12">
        <f t="shared" si="78"/>
        <v>0.1111111111111111</v>
      </c>
      <c r="AD75" s="12"/>
      <c r="AE75" s="42"/>
      <c r="AH75" s="4"/>
      <c r="AI75" s="4"/>
      <c r="AJ75" s="12"/>
      <c r="AK75" s="12"/>
      <c r="AM75" s="12"/>
      <c r="AO75" s="4"/>
      <c r="AP75" s="4"/>
      <c r="AQ75" s="12"/>
      <c r="AS75" s="5">
        <v>4500000</v>
      </c>
      <c r="AU75" s="5">
        <v>4500000</v>
      </c>
      <c r="AV75" s="4"/>
      <c r="AW75" s="4">
        <f t="shared" si="79"/>
        <v>0</v>
      </c>
      <c r="AX75" s="12">
        <f t="shared" si="80"/>
        <v>0</v>
      </c>
      <c r="AZ75" s="7">
        <v>4500000</v>
      </c>
      <c r="BB75" s="5">
        <v>4500000</v>
      </c>
      <c r="BC75" s="4"/>
      <c r="BD75" s="4">
        <f t="shared" si="81"/>
        <v>0</v>
      </c>
      <c r="BE75" s="12">
        <f t="shared" si="82"/>
        <v>0</v>
      </c>
      <c r="BH75" s="7">
        <v>4500000</v>
      </c>
      <c r="BJ75" s="5">
        <v>4500000</v>
      </c>
      <c r="BK75" s="4"/>
      <c r="BL75" s="4">
        <f t="shared" si="83"/>
        <v>0</v>
      </c>
      <c r="BM75" s="12">
        <f t="shared" si="84"/>
        <v>0</v>
      </c>
      <c r="BO75" s="4">
        <v>4500000</v>
      </c>
      <c r="BQ75" s="4">
        <v>4500000</v>
      </c>
      <c r="BR75" s="4"/>
      <c r="BS75" s="4">
        <f t="shared" si="85"/>
        <v>0</v>
      </c>
      <c r="BT75" s="12">
        <f t="shared" si="86"/>
        <v>0</v>
      </c>
      <c r="BV75" s="4">
        <v>4500000</v>
      </c>
      <c r="BW75" s="4"/>
      <c r="BX75" s="4">
        <v>4500000</v>
      </c>
    </row>
    <row r="76" spans="1:76" x14ac:dyDescent="0.35">
      <c r="A76">
        <v>11512</v>
      </c>
      <c r="B76" t="s">
        <v>97</v>
      </c>
      <c r="C76" s="51">
        <v>6500000</v>
      </c>
      <c r="E76" s="51">
        <v>6000000</v>
      </c>
      <c r="G76" s="28">
        <v>6000000</v>
      </c>
      <c r="H76" s="12"/>
      <c r="I76" s="22">
        <v>4200000</v>
      </c>
      <c r="K76" s="5">
        <v>4200000</v>
      </c>
      <c r="L76" s="4"/>
      <c r="M76" s="4">
        <f t="shared" si="68"/>
        <v>0</v>
      </c>
      <c r="N76" s="12">
        <f t="shared" si="76"/>
        <v>0</v>
      </c>
      <c r="O76" s="12"/>
      <c r="P76" s="22">
        <v>4200000</v>
      </c>
      <c r="R76" s="5">
        <v>4200000</v>
      </c>
      <c r="S76" s="4"/>
      <c r="T76" s="4">
        <f t="shared" si="69"/>
        <v>0</v>
      </c>
      <c r="U76" s="12">
        <f t="shared" si="77"/>
        <v>0</v>
      </c>
      <c r="V76" s="12"/>
      <c r="X76" s="22">
        <v>4200000</v>
      </c>
      <c r="Z76" s="5">
        <v>4200000</v>
      </c>
      <c r="AA76" s="4"/>
      <c r="AB76" s="4">
        <f t="shared" si="87"/>
        <v>0</v>
      </c>
      <c r="AC76" s="12">
        <f t="shared" si="78"/>
        <v>0</v>
      </c>
      <c r="AD76" s="12"/>
      <c r="AE76" s="42"/>
      <c r="AH76" s="4"/>
      <c r="AI76" s="4"/>
      <c r="AJ76" s="12"/>
      <c r="AK76" s="12"/>
      <c r="AM76" s="12"/>
      <c r="AO76" s="4"/>
      <c r="AP76" s="4"/>
      <c r="AQ76" s="12"/>
      <c r="AS76" s="5">
        <v>3900000</v>
      </c>
      <c r="AU76" s="5">
        <v>3900000</v>
      </c>
      <c r="AV76" s="4"/>
      <c r="AW76" s="4">
        <f t="shared" si="79"/>
        <v>0</v>
      </c>
      <c r="AX76" s="12">
        <f t="shared" si="80"/>
        <v>0</v>
      </c>
      <c r="AZ76" s="7">
        <v>2400000</v>
      </c>
      <c r="BB76" s="5">
        <v>3600000</v>
      </c>
      <c r="BC76" s="4"/>
      <c r="BD76" s="4">
        <f t="shared" si="81"/>
        <v>-1200000</v>
      </c>
      <c r="BE76" s="12">
        <f t="shared" si="82"/>
        <v>-0.33333333333333331</v>
      </c>
      <c r="BH76" s="7">
        <v>3600000</v>
      </c>
      <c r="BJ76" s="5">
        <v>3600000</v>
      </c>
      <c r="BK76" s="4"/>
      <c r="BL76" s="4">
        <f t="shared" si="83"/>
        <v>0</v>
      </c>
      <c r="BM76" s="12">
        <f t="shared" si="84"/>
        <v>0</v>
      </c>
      <c r="BO76" s="4">
        <v>3600000</v>
      </c>
      <c r="BQ76" s="4">
        <v>3600000</v>
      </c>
      <c r="BR76" s="4"/>
      <c r="BS76" s="4">
        <f t="shared" si="85"/>
        <v>0</v>
      </c>
      <c r="BT76" s="12">
        <f t="shared" si="86"/>
        <v>0</v>
      </c>
      <c r="BV76" s="4">
        <v>3600000</v>
      </c>
      <c r="BW76" s="4"/>
      <c r="BX76" s="4">
        <v>2200000</v>
      </c>
    </row>
    <row r="77" spans="1:76" x14ac:dyDescent="0.35">
      <c r="A77">
        <v>11515</v>
      </c>
      <c r="B77" t="s">
        <v>98</v>
      </c>
      <c r="C77" s="51">
        <v>1700000</v>
      </c>
      <c r="E77" s="51">
        <v>1500000</v>
      </c>
      <c r="G77" s="28">
        <v>1500000</v>
      </c>
      <c r="H77" s="12"/>
      <c r="I77" s="22">
        <v>1500000</v>
      </c>
      <c r="K77" s="5">
        <v>1500000</v>
      </c>
      <c r="L77" s="4"/>
      <c r="M77" s="4">
        <f t="shared" si="68"/>
        <v>0</v>
      </c>
      <c r="N77" s="12">
        <f t="shared" si="76"/>
        <v>0</v>
      </c>
      <c r="O77" s="12"/>
      <c r="P77" s="22">
        <v>1500000</v>
      </c>
      <c r="R77" s="5">
        <v>1400000</v>
      </c>
      <c r="S77" s="4"/>
      <c r="T77" s="4">
        <f t="shared" si="69"/>
        <v>100000</v>
      </c>
      <c r="U77" s="12">
        <f t="shared" si="77"/>
        <v>7.1428571428571425E-2</v>
      </c>
      <c r="V77" s="12"/>
      <c r="X77" s="22">
        <v>1400000</v>
      </c>
      <c r="Z77" s="5">
        <v>1400000</v>
      </c>
      <c r="AA77" s="4"/>
      <c r="AB77" s="4">
        <f t="shared" si="87"/>
        <v>0</v>
      </c>
      <c r="AC77" s="12">
        <f t="shared" si="78"/>
        <v>0</v>
      </c>
      <c r="AD77" s="12"/>
      <c r="AE77" s="42"/>
      <c r="AH77" s="4"/>
      <c r="AI77" s="4"/>
      <c r="AJ77" s="12"/>
      <c r="AK77" s="12"/>
      <c r="AM77" s="12"/>
      <c r="AO77" s="4"/>
      <c r="AP77" s="4"/>
      <c r="AQ77" s="12"/>
      <c r="AS77" s="5">
        <v>1250000</v>
      </c>
      <c r="AU77" s="5">
        <v>1250000</v>
      </c>
      <c r="AV77" s="4"/>
      <c r="AW77" s="4">
        <f t="shared" si="79"/>
        <v>0</v>
      </c>
      <c r="AX77" s="12">
        <f t="shared" si="80"/>
        <v>0</v>
      </c>
      <c r="AZ77" s="7">
        <v>1200000</v>
      </c>
      <c r="BB77" s="5">
        <v>1200000</v>
      </c>
      <c r="BC77" s="4"/>
      <c r="BD77" s="4">
        <f t="shared" si="81"/>
        <v>0</v>
      </c>
      <c r="BE77" s="12">
        <f t="shared" si="82"/>
        <v>0</v>
      </c>
      <c r="BH77" s="7">
        <v>1150000</v>
      </c>
      <c r="BJ77" s="5">
        <v>1150000</v>
      </c>
      <c r="BK77" s="4"/>
      <c r="BL77" s="4">
        <f t="shared" si="83"/>
        <v>0</v>
      </c>
      <c r="BM77" s="12">
        <f t="shared" si="84"/>
        <v>0</v>
      </c>
      <c r="BO77" s="4">
        <v>1100000</v>
      </c>
      <c r="BQ77" s="4">
        <v>1100000</v>
      </c>
      <c r="BR77" s="4"/>
      <c r="BS77" s="4">
        <f t="shared" si="85"/>
        <v>0</v>
      </c>
      <c r="BT77" s="12">
        <f t="shared" si="86"/>
        <v>0</v>
      </c>
      <c r="BV77" s="4">
        <v>800000</v>
      </c>
      <c r="BW77" s="4"/>
      <c r="BX77" s="4">
        <v>800000</v>
      </c>
    </row>
    <row r="78" spans="1:76" x14ac:dyDescent="0.35">
      <c r="A78">
        <v>11516</v>
      </c>
      <c r="B78" t="s">
        <v>99</v>
      </c>
      <c r="C78" s="51">
        <v>2000000</v>
      </c>
      <c r="E78" s="51">
        <v>1900000</v>
      </c>
      <c r="G78" s="28">
        <v>1900000</v>
      </c>
      <c r="H78" s="12"/>
      <c r="I78" s="22">
        <v>1900000</v>
      </c>
      <c r="K78" s="5">
        <v>1900000</v>
      </c>
      <c r="L78" s="4"/>
      <c r="M78" s="4">
        <f t="shared" si="68"/>
        <v>0</v>
      </c>
      <c r="N78" s="12">
        <f t="shared" si="76"/>
        <v>0</v>
      </c>
      <c r="O78" s="12"/>
      <c r="P78" s="22">
        <v>1900000</v>
      </c>
      <c r="R78" s="5">
        <v>1900000</v>
      </c>
      <c r="S78" s="4"/>
      <c r="T78" s="4">
        <f t="shared" si="69"/>
        <v>0</v>
      </c>
      <c r="U78" s="12">
        <f t="shared" si="77"/>
        <v>0</v>
      </c>
      <c r="V78" s="12"/>
      <c r="X78" s="22">
        <v>1900000</v>
      </c>
      <c r="Z78" s="5">
        <v>1900000</v>
      </c>
      <c r="AA78" s="4"/>
      <c r="AB78" s="4">
        <f t="shared" si="87"/>
        <v>0</v>
      </c>
      <c r="AC78" s="12">
        <f t="shared" si="78"/>
        <v>0</v>
      </c>
      <c r="AD78" s="12"/>
      <c r="AE78" s="42"/>
      <c r="AH78" s="4"/>
      <c r="AI78" s="4"/>
      <c r="AJ78" s="12"/>
      <c r="AK78" s="12"/>
      <c r="AM78" s="12"/>
      <c r="AO78" s="4"/>
      <c r="AP78" s="4"/>
      <c r="AQ78" s="12"/>
      <c r="AS78" s="5">
        <v>1800000</v>
      </c>
      <c r="AU78" s="5">
        <v>1800000</v>
      </c>
      <c r="AV78" s="4"/>
      <c r="AW78" s="4">
        <f t="shared" si="79"/>
        <v>0</v>
      </c>
      <c r="AX78" s="12">
        <f t="shared" si="80"/>
        <v>0</v>
      </c>
      <c r="AZ78" s="7">
        <v>675000</v>
      </c>
      <c r="BB78" s="5">
        <v>0</v>
      </c>
      <c r="BC78" s="4"/>
      <c r="BD78" s="4">
        <f t="shared" si="81"/>
        <v>675000</v>
      </c>
      <c r="BE78" s="12">
        <v>0</v>
      </c>
      <c r="BK78" s="4"/>
      <c r="BL78" s="4"/>
      <c r="BM78" s="12"/>
      <c r="BO78" s="4"/>
      <c r="BQ78" s="4"/>
      <c r="BR78" s="4"/>
      <c r="BS78" s="4"/>
      <c r="BT78" s="12"/>
      <c r="BV78" s="4"/>
      <c r="BW78" s="4"/>
      <c r="BX78" s="4"/>
    </row>
    <row r="79" spans="1:76" x14ac:dyDescent="0.35">
      <c r="A79">
        <v>11517</v>
      </c>
      <c r="B79" t="s">
        <v>100</v>
      </c>
      <c r="C79" s="51">
        <v>2500000</v>
      </c>
      <c r="E79" s="51">
        <v>2100000</v>
      </c>
      <c r="G79" s="28">
        <v>2100000</v>
      </c>
      <c r="H79" s="12"/>
      <c r="I79" s="22">
        <v>15474444</v>
      </c>
      <c r="K79" s="5">
        <v>2100000</v>
      </c>
      <c r="L79" s="4"/>
      <c r="M79" s="4">
        <f t="shared" si="68"/>
        <v>13374444</v>
      </c>
      <c r="N79" s="12">
        <f t="shared" si="76"/>
        <v>6.3687828571428575</v>
      </c>
      <c r="O79" s="12"/>
      <c r="P79" s="22">
        <v>2100000</v>
      </c>
      <c r="R79" s="5">
        <v>2000000</v>
      </c>
      <c r="S79" s="4"/>
      <c r="T79" s="4">
        <f t="shared" si="69"/>
        <v>100000</v>
      </c>
      <c r="U79" s="12">
        <f t="shared" si="77"/>
        <v>0.05</v>
      </c>
      <c r="V79" s="12"/>
      <c r="X79" s="22">
        <v>2000000</v>
      </c>
      <c r="Z79" s="5">
        <v>2000000</v>
      </c>
      <c r="AA79" s="4"/>
      <c r="AB79" s="4">
        <f t="shared" si="87"/>
        <v>0</v>
      </c>
      <c r="AC79" s="12">
        <f t="shared" si="78"/>
        <v>0</v>
      </c>
      <c r="AD79" s="12"/>
      <c r="AE79" s="42"/>
      <c r="AH79" s="4"/>
      <c r="AI79" s="4"/>
      <c r="AJ79" s="12"/>
      <c r="AK79" s="12"/>
      <c r="AM79" s="12"/>
      <c r="AO79" s="4"/>
      <c r="AP79" s="4"/>
      <c r="AQ79" s="12"/>
      <c r="AS79" s="5">
        <v>1700000</v>
      </c>
      <c r="AU79" s="5">
        <v>1700000</v>
      </c>
      <c r="AV79" s="4"/>
      <c r="AW79" s="4">
        <f t="shared" si="79"/>
        <v>0</v>
      </c>
      <c r="AX79" s="12">
        <f t="shared" si="80"/>
        <v>0</v>
      </c>
      <c r="AZ79" s="7">
        <v>1600000</v>
      </c>
      <c r="BB79" s="5">
        <v>1500000</v>
      </c>
      <c r="BC79" s="4"/>
      <c r="BD79" s="4">
        <f t="shared" si="81"/>
        <v>100000</v>
      </c>
      <c r="BE79" s="12">
        <f t="shared" si="82"/>
        <v>6.6666666666666666E-2</v>
      </c>
      <c r="BH79" s="7">
        <v>1500000</v>
      </c>
      <c r="BJ79" s="5">
        <v>1500000</v>
      </c>
      <c r="BK79" s="4"/>
      <c r="BL79" s="4">
        <f t="shared" si="83"/>
        <v>0</v>
      </c>
      <c r="BM79" s="12">
        <f t="shared" si="84"/>
        <v>0</v>
      </c>
      <c r="BO79" s="4">
        <v>1500000</v>
      </c>
      <c r="BQ79" s="4">
        <v>1500000</v>
      </c>
      <c r="BR79" s="4"/>
      <c r="BS79" s="4">
        <f t="shared" ref="BS79:BS87" si="88">BO79-BQ79</f>
        <v>0</v>
      </c>
      <c r="BT79" s="12">
        <f t="shared" ref="BT79:BT82" si="89">BS79/BQ79</f>
        <v>0</v>
      </c>
      <c r="BV79" s="4">
        <v>2700000</v>
      </c>
      <c r="BW79" s="4"/>
      <c r="BX79" s="4">
        <v>3200000</v>
      </c>
    </row>
    <row r="80" spans="1:76" x14ac:dyDescent="0.35">
      <c r="A80">
        <v>11520</v>
      </c>
      <c r="B80" t="s">
        <v>101</v>
      </c>
      <c r="C80" s="51">
        <v>67900000</v>
      </c>
      <c r="E80" s="51">
        <v>67900000</v>
      </c>
      <c r="G80" s="28">
        <f>48900000+19000000</f>
        <v>67900000</v>
      </c>
      <c r="H80" s="12"/>
      <c r="I80" s="22">
        <v>63500000</v>
      </c>
      <c r="K80" s="5">
        <v>63500000</v>
      </c>
      <c r="L80" s="4"/>
      <c r="M80" s="4">
        <f t="shared" si="68"/>
        <v>0</v>
      </c>
      <c r="N80" s="12">
        <f t="shared" si="76"/>
        <v>0</v>
      </c>
      <c r="O80" s="12"/>
      <c r="P80" s="22">
        <v>63500000</v>
      </c>
      <c r="R80" s="5">
        <v>39500000</v>
      </c>
      <c r="S80" s="4"/>
      <c r="T80" s="4">
        <f t="shared" si="69"/>
        <v>24000000</v>
      </c>
      <c r="U80" s="12">
        <f t="shared" si="77"/>
        <v>0.60759493670886078</v>
      </c>
      <c r="V80" s="12"/>
      <c r="X80" s="22">
        <v>57686367</v>
      </c>
      <c r="Z80" s="5">
        <v>39500000</v>
      </c>
      <c r="AA80" s="4"/>
      <c r="AB80" s="4">
        <f t="shared" si="87"/>
        <v>18186367</v>
      </c>
      <c r="AC80" s="12">
        <f t="shared" si="78"/>
        <v>0.46041435443037976</v>
      </c>
      <c r="AD80" s="12"/>
      <c r="AE80" s="42"/>
      <c r="AH80" s="4"/>
      <c r="AI80" s="4"/>
      <c r="AJ80" s="12"/>
      <c r="AK80" s="12"/>
      <c r="AM80" s="12"/>
      <c r="AO80" s="4"/>
      <c r="AP80" s="4"/>
      <c r="AQ80" s="12"/>
      <c r="AS80" s="5">
        <v>35000000</v>
      </c>
      <c r="AU80" s="5">
        <v>35000000</v>
      </c>
      <c r="AV80" s="4"/>
      <c r="AW80" s="4">
        <f t="shared" si="79"/>
        <v>0</v>
      </c>
      <c r="AX80" s="12">
        <f t="shared" si="80"/>
        <v>0</v>
      </c>
      <c r="AZ80" s="7">
        <v>33500000</v>
      </c>
      <c r="BB80" s="5">
        <v>33500000</v>
      </c>
      <c r="BC80" s="4"/>
      <c r="BD80" s="4">
        <f t="shared" si="81"/>
        <v>0</v>
      </c>
      <c r="BE80" s="12">
        <f t="shared" si="82"/>
        <v>0</v>
      </c>
      <c r="BH80" s="7">
        <v>32000000</v>
      </c>
      <c r="BJ80" s="5">
        <v>32000000</v>
      </c>
      <c r="BK80" s="4"/>
      <c r="BL80" s="4">
        <f t="shared" si="83"/>
        <v>0</v>
      </c>
      <c r="BM80" s="12">
        <f t="shared" si="84"/>
        <v>0</v>
      </c>
      <c r="BO80" s="4">
        <v>30843000</v>
      </c>
      <c r="BQ80" s="4">
        <v>28000000</v>
      </c>
      <c r="BR80" s="4"/>
      <c r="BS80" s="4">
        <f t="shared" si="88"/>
        <v>2843000</v>
      </c>
      <c r="BT80" s="12">
        <f t="shared" si="89"/>
        <v>0.10153571428571428</v>
      </c>
      <c r="BV80" s="4">
        <v>28000000</v>
      </c>
      <c r="BW80" s="4"/>
      <c r="BX80" s="4">
        <v>28000000</v>
      </c>
    </row>
    <row r="81" spans="1:76" x14ac:dyDescent="0.35">
      <c r="A81">
        <v>11530</v>
      </c>
      <c r="B81" t="s">
        <v>102</v>
      </c>
      <c r="C81" s="51">
        <v>4500000</v>
      </c>
      <c r="E81" s="51">
        <v>4000000</v>
      </c>
      <c r="G81" s="28">
        <v>4000000</v>
      </c>
      <c r="H81" s="12"/>
      <c r="I81" s="22">
        <v>4000000</v>
      </c>
      <c r="K81" s="5">
        <v>4000000</v>
      </c>
      <c r="L81" s="4"/>
      <c r="M81" s="4">
        <f t="shared" si="68"/>
        <v>0</v>
      </c>
      <c r="N81" s="12">
        <f t="shared" si="76"/>
        <v>0</v>
      </c>
      <c r="O81" s="12"/>
      <c r="P81" s="22">
        <v>4000000</v>
      </c>
      <c r="R81" s="5">
        <v>3500000</v>
      </c>
      <c r="S81" s="4"/>
      <c r="T81" s="4">
        <f t="shared" si="69"/>
        <v>500000</v>
      </c>
      <c r="U81" s="12">
        <f t="shared" si="77"/>
        <v>0.14285714285714285</v>
      </c>
      <c r="V81" s="12"/>
      <c r="X81" s="22">
        <v>3500000</v>
      </c>
      <c r="Z81" s="5">
        <v>3500000</v>
      </c>
      <c r="AA81" s="4"/>
      <c r="AB81" s="4">
        <f t="shared" si="87"/>
        <v>0</v>
      </c>
      <c r="AC81" s="12">
        <f t="shared" si="78"/>
        <v>0</v>
      </c>
      <c r="AD81" s="12"/>
      <c r="AE81" s="42"/>
      <c r="AH81" s="4"/>
      <c r="AI81" s="4"/>
      <c r="AJ81" s="12"/>
      <c r="AK81" s="12"/>
      <c r="AM81" s="12"/>
      <c r="AO81" s="4"/>
      <c r="AP81" s="4"/>
      <c r="AQ81" s="12"/>
      <c r="AS81" s="5">
        <v>7000000</v>
      </c>
      <c r="AU81" s="5">
        <v>3000000</v>
      </c>
      <c r="AV81" s="4"/>
      <c r="AW81" s="4">
        <f t="shared" si="79"/>
        <v>4000000</v>
      </c>
      <c r="AX81" s="12">
        <f t="shared" si="80"/>
        <v>1.3333333333333333</v>
      </c>
      <c r="AZ81" s="7">
        <v>4200000</v>
      </c>
      <c r="BB81" s="5">
        <v>3000000</v>
      </c>
      <c r="BC81" s="4"/>
      <c r="BD81" s="4">
        <f t="shared" si="81"/>
        <v>1200000</v>
      </c>
      <c r="BE81" s="12">
        <f t="shared" si="82"/>
        <v>0.4</v>
      </c>
      <c r="BH81" s="7">
        <v>3000000</v>
      </c>
      <c r="BJ81" s="5">
        <v>3000000</v>
      </c>
      <c r="BK81" s="4"/>
      <c r="BL81" s="4">
        <f t="shared" si="83"/>
        <v>0</v>
      </c>
      <c r="BM81" s="12">
        <f t="shared" si="84"/>
        <v>0</v>
      </c>
      <c r="BO81" s="4">
        <v>2620000</v>
      </c>
      <c r="BQ81" s="4">
        <v>2620000</v>
      </c>
      <c r="BR81" s="4"/>
      <c r="BS81" s="4">
        <f t="shared" si="88"/>
        <v>0</v>
      </c>
      <c r="BT81" s="12">
        <f t="shared" si="89"/>
        <v>0</v>
      </c>
      <c r="BV81" s="4">
        <v>2500000</v>
      </c>
      <c r="BW81" s="4"/>
      <c r="BX81" s="4">
        <v>2400000</v>
      </c>
    </row>
    <row r="82" spans="1:76" x14ac:dyDescent="0.35">
      <c r="A82">
        <v>11535</v>
      </c>
      <c r="B82" t="s">
        <v>103</v>
      </c>
      <c r="C82" s="51">
        <v>10000000</v>
      </c>
      <c r="E82" s="51">
        <v>9000000</v>
      </c>
      <c r="G82" s="28">
        <v>9000000</v>
      </c>
      <c r="H82" s="12"/>
      <c r="I82" s="22">
        <v>5600000</v>
      </c>
      <c r="K82" s="5">
        <v>5600000</v>
      </c>
      <c r="L82" s="4"/>
      <c r="M82" s="4">
        <f t="shared" si="68"/>
        <v>0</v>
      </c>
      <c r="N82" s="12">
        <f t="shared" si="76"/>
        <v>0</v>
      </c>
      <c r="O82" s="12"/>
      <c r="P82" s="22">
        <v>5600000</v>
      </c>
      <c r="R82" s="5">
        <v>5000000</v>
      </c>
      <c r="S82" s="4"/>
      <c r="T82" s="4">
        <f t="shared" si="69"/>
        <v>600000</v>
      </c>
      <c r="U82" s="12">
        <f t="shared" si="77"/>
        <v>0.12</v>
      </c>
      <c r="V82" s="12"/>
      <c r="X82" s="22">
        <v>5000000</v>
      </c>
      <c r="Z82" s="5">
        <v>5000000</v>
      </c>
      <c r="AA82" s="4"/>
      <c r="AB82" s="4">
        <f t="shared" si="87"/>
        <v>0</v>
      </c>
      <c r="AC82" s="12">
        <f t="shared" si="78"/>
        <v>0</v>
      </c>
      <c r="AD82" s="12"/>
      <c r="AE82" s="42"/>
      <c r="AH82" s="4"/>
      <c r="AI82" s="4"/>
      <c r="AJ82" s="12"/>
      <c r="AK82" s="12"/>
      <c r="AM82" s="12"/>
      <c r="AO82" s="4"/>
      <c r="AP82" s="4"/>
      <c r="AQ82" s="12"/>
      <c r="AS82" s="5">
        <v>4250000</v>
      </c>
      <c r="AU82" s="5">
        <v>4250000</v>
      </c>
      <c r="AV82" s="4"/>
      <c r="AW82" s="4">
        <f t="shared" si="79"/>
        <v>0</v>
      </c>
      <c r="AX82" s="12">
        <f t="shared" si="80"/>
        <v>0</v>
      </c>
      <c r="AZ82" s="7">
        <v>4000000</v>
      </c>
      <c r="BB82" s="5">
        <v>4000000</v>
      </c>
      <c r="BC82" s="4"/>
      <c r="BD82" s="4">
        <f t="shared" si="81"/>
        <v>0</v>
      </c>
      <c r="BE82" s="12">
        <f t="shared" si="82"/>
        <v>0</v>
      </c>
      <c r="BH82" s="7">
        <v>4000000</v>
      </c>
      <c r="BJ82" s="5">
        <v>4000000</v>
      </c>
      <c r="BK82" s="4"/>
      <c r="BL82" s="4">
        <f t="shared" si="83"/>
        <v>0</v>
      </c>
      <c r="BM82" s="12">
        <f t="shared" si="84"/>
        <v>0</v>
      </c>
      <c r="BO82" s="4">
        <v>2900000</v>
      </c>
      <c r="BQ82" s="4">
        <v>2900000</v>
      </c>
      <c r="BR82" s="4"/>
      <c r="BS82" s="4">
        <f t="shared" si="88"/>
        <v>0</v>
      </c>
      <c r="BT82" s="12">
        <f t="shared" si="89"/>
        <v>0</v>
      </c>
      <c r="BV82" s="4">
        <v>2800000</v>
      </c>
      <c r="BW82" s="4"/>
      <c r="BX82" s="4">
        <v>2800000</v>
      </c>
    </row>
    <row r="83" spans="1:76" x14ac:dyDescent="0.35">
      <c r="A83">
        <v>11536</v>
      </c>
      <c r="B83" t="s">
        <v>104</v>
      </c>
      <c r="C83" s="51">
        <v>51500000</v>
      </c>
      <c r="E83" s="51">
        <v>49382505</v>
      </c>
      <c r="G83" s="28">
        <v>46000000</v>
      </c>
      <c r="H83" s="12"/>
      <c r="I83" s="22">
        <v>45647175</v>
      </c>
      <c r="K83" s="5">
        <v>45000000</v>
      </c>
      <c r="L83" s="4"/>
      <c r="M83" s="4">
        <f t="shared" si="68"/>
        <v>647175</v>
      </c>
      <c r="N83" s="12">
        <f t="shared" si="76"/>
        <v>1.4381666666666666E-2</v>
      </c>
      <c r="O83" s="12"/>
      <c r="P83" s="22">
        <v>44255987</v>
      </c>
      <c r="R83" s="5">
        <v>40000000</v>
      </c>
      <c r="S83" s="4"/>
      <c r="T83" s="4">
        <f t="shared" si="69"/>
        <v>4255987</v>
      </c>
      <c r="U83" s="12">
        <f t="shared" si="77"/>
        <v>0.106399675</v>
      </c>
      <c r="V83" s="12"/>
      <c r="X83" s="22">
        <v>37531209</v>
      </c>
      <c r="Z83" s="5">
        <v>40000000</v>
      </c>
      <c r="AA83" s="4"/>
      <c r="AB83" s="4">
        <f t="shared" si="87"/>
        <v>-2468791</v>
      </c>
      <c r="AC83" s="12">
        <f t="shared" si="78"/>
        <v>-6.1719774999999998E-2</v>
      </c>
      <c r="AD83" s="12"/>
      <c r="AE83" s="42"/>
      <c r="AH83" s="4"/>
      <c r="AI83" s="4"/>
      <c r="AJ83" s="12"/>
      <c r="AK83" s="12"/>
      <c r="AM83" s="12"/>
      <c r="AO83" s="4"/>
      <c r="AP83" s="4"/>
      <c r="AQ83" s="12"/>
      <c r="AS83" s="5">
        <v>25963724</v>
      </c>
      <c r="AU83" s="5">
        <v>27500000</v>
      </c>
      <c r="AV83" s="4"/>
      <c r="AW83" s="4">
        <f t="shared" si="79"/>
        <v>-1536276</v>
      </c>
      <c r="AX83" s="12">
        <f t="shared" si="80"/>
        <v>-5.5864581818181817E-2</v>
      </c>
      <c r="AZ83" s="7">
        <v>23454090</v>
      </c>
      <c r="BB83" s="5">
        <v>20000000</v>
      </c>
      <c r="BC83" s="4"/>
      <c r="BD83" s="4">
        <f t="shared" si="81"/>
        <v>3454090</v>
      </c>
      <c r="BE83" s="12">
        <f t="shared" si="82"/>
        <v>0.17270450000000001</v>
      </c>
      <c r="BH83" s="7">
        <v>10653400</v>
      </c>
      <c r="BJ83" s="5">
        <v>10000000</v>
      </c>
      <c r="BK83" s="4"/>
      <c r="BL83" s="4">
        <f t="shared" si="83"/>
        <v>653400</v>
      </c>
      <c r="BM83" s="12">
        <v>1</v>
      </c>
      <c r="BO83" s="4">
        <v>8860000</v>
      </c>
      <c r="BQ83" s="4">
        <v>0</v>
      </c>
      <c r="BR83" s="4"/>
      <c r="BS83" s="4">
        <f t="shared" si="88"/>
        <v>8860000</v>
      </c>
      <c r="BT83" s="12">
        <v>1</v>
      </c>
      <c r="BV83" s="4">
        <v>0</v>
      </c>
      <c r="BW83" s="4"/>
      <c r="BX83" s="4">
        <v>0</v>
      </c>
    </row>
    <row r="84" spans="1:76" x14ac:dyDescent="0.35">
      <c r="A84">
        <v>11545</v>
      </c>
      <c r="B84" t="s">
        <v>105</v>
      </c>
      <c r="C84" s="51">
        <v>1700000</v>
      </c>
      <c r="E84" s="51">
        <v>1600000</v>
      </c>
      <c r="G84" s="28">
        <v>1600000</v>
      </c>
      <c r="H84" s="12"/>
      <c r="I84" s="22">
        <v>600000</v>
      </c>
      <c r="K84" s="5">
        <f>600000+2000000</f>
        <v>2600000</v>
      </c>
      <c r="L84" s="4"/>
      <c r="M84" s="4">
        <f t="shared" si="68"/>
        <v>-2000000</v>
      </c>
      <c r="N84" s="12">
        <f>M84/K84</f>
        <v>-0.76923076923076927</v>
      </c>
      <c r="O84" s="12"/>
      <c r="P84" s="22">
        <v>600000</v>
      </c>
      <c r="R84" s="5">
        <v>2600000</v>
      </c>
      <c r="S84" s="4"/>
      <c r="T84" s="4">
        <f t="shared" si="69"/>
        <v>-2000000</v>
      </c>
      <c r="U84" s="12">
        <f>T84/R84</f>
        <v>-0.76923076923076927</v>
      </c>
      <c r="V84" s="12"/>
      <c r="X84" s="22">
        <v>600000</v>
      </c>
      <c r="Z84" s="5">
        <v>2600000</v>
      </c>
      <c r="AA84" s="4"/>
      <c r="AB84" s="4">
        <f t="shared" si="87"/>
        <v>-2000000</v>
      </c>
      <c r="AC84" s="12">
        <f>AB84/Z84</f>
        <v>-0.76923076923076927</v>
      </c>
      <c r="AD84" s="12"/>
      <c r="AE84" s="42"/>
      <c r="AH84" s="4"/>
      <c r="AI84" s="4"/>
      <c r="AJ84" s="12"/>
      <c r="AK84" s="12"/>
      <c r="AM84" s="12"/>
      <c r="AO84" s="4"/>
      <c r="AP84" s="4"/>
      <c r="AQ84" s="12"/>
      <c r="AS84" s="5">
        <v>600000</v>
      </c>
      <c r="AU84" s="5">
        <v>4500000</v>
      </c>
      <c r="AV84" s="4"/>
      <c r="AW84" s="4">
        <f t="shared" si="79"/>
        <v>-3900000</v>
      </c>
      <c r="AX84" s="12">
        <f>AW84/AU84</f>
        <v>-0.8666666666666667</v>
      </c>
      <c r="AZ84" s="7">
        <v>600000</v>
      </c>
      <c r="BB84" s="5">
        <v>3900000</v>
      </c>
      <c r="BC84" s="4"/>
      <c r="BD84" s="4">
        <f t="shared" si="81"/>
        <v>-3300000</v>
      </c>
      <c r="BE84" s="12">
        <f>BD84/BB84</f>
        <v>-0.84615384615384615</v>
      </c>
      <c r="BH84" s="7">
        <v>2600000</v>
      </c>
      <c r="BJ84" s="5">
        <v>2600000</v>
      </c>
      <c r="BK84" s="4"/>
      <c r="BL84" s="4">
        <f t="shared" si="83"/>
        <v>0</v>
      </c>
      <c r="BM84" s="12">
        <f>BL84/BJ84</f>
        <v>0</v>
      </c>
      <c r="BO84" s="4">
        <v>2600000</v>
      </c>
      <c r="BQ84" s="4">
        <v>2600000</v>
      </c>
      <c r="BR84" s="4"/>
      <c r="BS84" s="4">
        <f t="shared" si="88"/>
        <v>0</v>
      </c>
      <c r="BT84" s="12">
        <f>BS84/BQ84</f>
        <v>0</v>
      </c>
      <c r="BV84" s="4">
        <v>2150000</v>
      </c>
      <c r="BW84" s="4"/>
      <c r="BX84" s="4">
        <v>600000</v>
      </c>
    </row>
    <row r="85" spans="1:76" x14ac:dyDescent="0.35">
      <c r="A85">
        <v>11546</v>
      </c>
      <c r="B85" t="s">
        <v>106</v>
      </c>
      <c r="C85" s="51">
        <v>500000</v>
      </c>
      <c r="E85" s="51">
        <v>500000</v>
      </c>
      <c r="G85" s="28">
        <v>500000</v>
      </c>
      <c r="H85" s="12"/>
      <c r="I85" s="22"/>
      <c r="K85" s="5">
        <v>500000</v>
      </c>
      <c r="L85" s="4"/>
      <c r="M85" s="4">
        <f t="shared" si="68"/>
        <v>-500000</v>
      </c>
      <c r="N85" s="12">
        <f>M85/K85</f>
        <v>-1</v>
      </c>
      <c r="O85" s="12"/>
      <c r="P85" s="22"/>
      <c r="R85" s="5">
        <v>500000</v>
      </c>
      <c r="S85" s="4"/>
      <c r="T85" s="4">
        <f t="shared" si="69"/>
        <v>-500000</v>
      </c>
      <c r="U85" s="12">
        <f>T85/R85</f>
        <v>-1</v>
      </c>
      <c r="V85" s="12"/>
      <c r="X85" s="22">
        <v>0</v>
      </c>
      <c r="Z85" s="5">
        <v>500000</v>
      </c>
      <c r="AA85" s="4"/>
      <c r="AB85" s="4">
        <f t="shared" si="87"/>
        <v>-500000</v>
      </c>
      <c r="AC85" s="12">
        <f>AB85/Z85</f>
        <v>-1</v>
      </c>
      <c r="AD85" s="12"/>
      <c r="AE85" s="42"/>
      <c r="AH85" s="4"/>
      <c r="AI85" s="4"/>
      <c r="AJ85" s="12"/>
      <c r="AK85" s="12"/>
      <c r="AM85" s="12"/>
      <c r="AO85" s="4"/>
      <c r="AP85" s="4"/>
      <c r="AQ85" s="12"/>
      <c r="AS85" s="5">
        <v>500000</v>
      </c>
      <c r="AU85" s="5">
        <v>500000</v>
      </c>
      <c r="AV85" s="4"/>
      <c r="AW85" s="4">
        <f t="shared" si="79"/>
        <v>0</v>
      </c>
      <c r="AX85" s="12">
        <f>AW85/AU85</f>
        <v>0</v>
      </c>
      <c r="AZ85" s="7">
        <v>0</v>
      </c>
      <c r="BB85" s="5">
        <v>500000</v>
      </c>
      <c r="BC85" s="4"/>
      <c r="BD85" s="4">
        <f t="shared" si="81"/>
        <v>-500000</v>
      </c>
      <c r="BE85" s="12">
        <f>BD85/BB85</f>
        <v>-1</v>
      </c>
      <c r="BH85" s="7">
        <v>0</v>
      </c>
      <c r="BJ85" s="5">
        <v>500000</v>
      </c>
      <c r="BK85" s="4"/>
      <c r="BL85" s="4">
        <f t="shared" si="83"/>
        <v>-500000</v>
      </c>
      <c r="BM85" s="12">
        <f>BL85/BJ85</f>
        <v>-1</v>
      </c>
      <c r="BO85" s="4">
        <v>0</v>
      </c>
      <c r="BQ85" s="4">
        <v>0</v>
      </c>
      <c r="BR85" s="4"/>
      <c r="BS85" s="4">
        <f t="shared" si="88"/>
        <v>0</v>
      </c>
      <c r="BT85" s="12" t="e">
        <f>BS85/BQ85</f>
        <v>#DIV/0!</v>
      </c>
      <c r="BV85" s="4">
        <v>0</v>
      </c>
      <c r="BW85" s="4"/>
      <c r="BX85" s="4">
        <v>0</v>
      </c>
    </row>
    <row r="86" spans="1:76" x14ac:dyDescent="0.35">
      <c r="A86">
        <v>11550</v>
      </c>
      <c r="B86" t="s">
        <v>107</v>
      </c>
      <c r="C86" s="51">
        <v>24000000</v>
      </c>
      <c r="E86" s="51">
        <v>23000000</v>
      </c>
      <c r="G86" s="28">
        <v>23000000</v>
      </c>
      <c r="H86" s="12"/>
      <c r="I86" s="22">
        <v>22000000</v>
      </c>
      <c r="K86" s="5">
        <v>22000000</v>
      </c>
      <c r="L86" s="4"/>
      <c r="M86" s="4">
        <f t="shared" si="68"/>
        <v>0</v>
      </c>
      <c r="N86" s="12">
        <f>M86/K86</f>
        <v>0</v>
      </c>
      <c r="O86" s="12"/>
      <c r="P86" s="22">
        <v>22000000</v>
      </c>
      <c r="R86" s="5">
        <v>19500000</v>
      </c>
      <c r="S86" s="4"/>
      <c r="T86" s="4">
        <f t="shared" si="69"/>
        <v>2500000</v>
      </c>
      <c r="U86" s="12">
        <f>T86/R86</f>
        <v>0.12820512820512819</v>
      </c>
      <c r="V86" s="12"/>
      <c r="X86" s="22">
        <v>19500000</v>
      </c>
      <c r="Z86" s="5">
        <v>19500000</v>
      </c>
      <c r="AA86" s="4"/>
      <c r="AB86" s="4">
        <f t="shared" si="87"/>
        <v>0</v>
      </c>
      <c r="AC86" s="12">
        <f>AB86/Z86</f>
        <v>0</v>
      </c>
      <c r="AD86" s="12"/>
      <c r="AE86" s="42"/>
      <c r="AH86" s="4"/>
      <c r="AI86" s="4"/>
      <c r="AJ86" s="12"/>
      <c r="AK86" s="12"/>
      <c r="AM86" s="12"/>
      <c r="AO86" s="4"/>
      <c r="AP86" s="4"/>
      <c r="AQ86" s="12"/>
      <c r="AS86" s="5">
        <v>17800000</v>
      </c>
      <c r="AU86" s="5">
        <v>17800000</v>
      </c>
      <c r="AV86" s="4"/>
      <c r="AW86" s="4">
        <f t="shared" si="79"/>
        <v>0</v>
      </c>
      <c r="AX86" s="12">
        <f>AW86/AU86</f>
        <v>0</v>
      </c>
      <c r="AZ86" s="7">
        <v>17300000</v>
      </c>
      <c r="BB86" s="5">
        <v>17300000</v>
      </c>
      <c r="BC86" s="4"/>
      <c r="BD86" s="4">
        <f t="shared" si="81"/>
        <v>0</v>
      </c>
      <c r="BE86" s="12">
        <f>BD86/BB86</f>
        <v>0</v>
      </c>
      <c r="BH86" s="7">
        <v>16300000</v>
      </c>
      <c r="BJ86" s="5">
        <v>16300000</v>
      </c>
      <c r="BK86" s="4"/>
      <c r="BL86" s="4">
        <f t="shared" si="83"/>
        <v>0</v>
      </c>
      <c r="BM86" s="12">
        <f>BL86/BJ86</f>
        <v>0</v>
      </c>
      <c r="BO86" s="4">
        <v>15680000</v>
      </c>
      <c r="BQ86" s="4">
        <v>15680000</v>
      </c>
      <c r="BR86" s="4"/>
      <c r="BS86" s="4">
        <f t="shared" si="88"/>
        <v>0</v>
      </c>
      <c r="BT86" s="12">
        <f>BS86/BQ86</f>
        <v>0</v>
      </c>
      <c r="BV86" s="4">
        <v>13000000</v>
      </c>
      <c r="BW86" s="4"/>
      <c r="BX86" s="4">
        <v>12500000</v>
      </c>
    </row>
    <row r="87" spans="1:76" x14ac:dyDescent="0.35">
      <c r="A87">
        <v>11551</v>
      </c>
      <c r="B87" t="s">
        <v>108</v>
      </c>
      <c r="C87" s="51">
        <v>18000000</v>
      </c>
      <c r="E87" s="51">
        <v>17100000</v>
      </c>
      <c r="G87" s="28">
        <v>17100000</v>
      </c>
      <c r="H87" s="12"/>
      <c r="I87" s="22">
        <v>16000000</v>
      </c>
      <c r="K87" s="5">
        <v>16000000</v>
      </c>
      <c r="L87" s="4"/>
      <c r="M87" s="4">
        <f t="shared" si="68"/>
        <v>0</v>
      </c>
      <c r="N87" s="12">
        <f>M87/K87</f>
        <v>0</v>
      </c>
      <c r="O87" s="12"/>
      <c r="P87" s="22">
        <v>16000000</v>
      </c>
      <c r="R87" s="5">
        <v>14000000</v>
      </c>
      <c r="S87" s="4"/>
      <c r="T87" s="4">
        <f t="shared" si="69"/>
        <v>2000000</v>
      </c>
      <c r="U87" s="12">
        <f>T87/R87</f>
        <v>0.14285714285714285</v>
      </c>
      <c r="V87" s="12"/>
      <c r="X87" s="22">
        <v>14000000</v>
      </c>
      <c r="Z87" s="5">
        <v>14000000</v>
      </c>
      <c r="AA87" s="4"/>
      <c r="AB87" s="4">
        <f t="shared" si="87"/>
        <v>0</v>
      </c>
      <c r="AC87" s="12">
        <f>AB87/Z87</f>
        <v>0</v>
      </c>
      <c r="AD87" s="12"/>
      <c r="AE87" s="42"/>
      <c r="AH87" s="4"/>
      <c r="AI87" s="4"/>
      <c r="AJ87" s="12"/>
      <c r="AK87" s="12"/>
      <c r="AM87" s="12"/>
      <c r="AO87" s="4"/>
      <c r="AP87" s="4"/>
      <c r="AQ87" s="12"/>
      <c r="AS87" s="5">
        <v>12000000</v>
      </c>
      <c r="AU87" s="5">
        <v>12000000</v>
      </c>
      <c r="AV87" s="4"/>
      <c r="AW87" s="4">
        <f t="shared" si="79"/>
        <v>0</v>
      </c>
      <c r="AX87" s="12">
        <f>AW87/AU87</f>
        <v>0</v>
      </c>
      <c r="AZ87" s="7">
        <v>7200000</v>
      </c>
      <c r="BB87" s="5">
        <v>7200000</v>
      </c>
      <c r="BC87" s="4"/>
      <c r="BD87" s="4">
        <f t="shared" si="81"/>
        <v>0</v>
      </c>
      <c r="BE87" s="12">
        <f>BD87/BB87</f>
        <v>0</v>
      </c>
      <c r="BH87" s="7">
        <v>2200000</v>
      </c>
      <c r="BJ87" s="5">
        <v>2200000</v>
      </c>
      <c r="BK87" s="4"/>
      <c r="BL87" s="4">
        <f t="shared" si="83"/>
        <v>0</v>
      </c>
      <c r="BM87" s="12">
        <f>BL87/BJ87</f>
        <v>0</v>
      </c>
      <c r="BO87" s="4">
        <v>2064000</v>
      </c>
      <c r="BQ87" s="4">
        <v>2064000</v>
      </c>
      <c r="BR87" s="4"/>
      <c r="BS87" s="4">
        <f t="shared" si="88"/>
        <v>0</v>
      </c>
      <c r="BT87" s="12">
        <f>BS87/BQ87</f>
        <v>0</v>
      </c>
      <c r="BV87" s="4">
        <v>2000000</v>
      </c>
      <c r="BW87" s="4"/>
      <c r="BX87" s="4">
        <v>2000000</v>
      </c>
    </row>
    <row r="88" spans="1:76" x14ac:dyDescent="0.35">
      <c r="A88">
        <v>11552</v>
      </c>
      <c r="B88" t="s">
        <v>109</v>
      </c>
      <c r="C88" s="51">
        <v>4000000</v>
      </c>
      <c r="E88" s="51">
        <v>3500000</v>
      </c>
      <c r="G88" s="28">
        <v>3500000</v>
      </c>
      <c r="H88" s="12"/>
      <c r="I88" s="22">
        <v>3500000</v>
      </c>
      <c r="K88" s="5">
        <v>3500000</v>
      </c>
      <c r="L88" s="4"/>
      <c r="M88" s="4">
        <f t="shared" si="68"/>
        <v>0</v>
      </c>
      <c r="N88" s="12">
        <f>M88/K88</f>
        <v>0</v>
      </c>
      <c r="O88" s="12"/>
      <c r="P88" s="22">
        <v>3500000</v>
      </c>
      <c r="R88" s="5">
        <v>3000000</v>
      </c>
      <c r="S88" s="4"/>
      <c r="T88" s="4">
        <f t="shared" si="69"/>
        <v>500000</v>
      </c>
      <c r="U88" s="12">
        <f>T88/R88</f>
        <v>0.16666666666666666</v>
      </c>
      <c r="V88" s="12"/>
      <c r="X88" s="22">
        <v>3000000</v>
      </c>
      <c r="Z88" s="5">
        <v>3000000</v>
      </c>
      <c r="AA88" s="4"/>
      <c r="AB88" s="4">
        <f t="shared" si="87"/>
        <v>0</v>
      </c>
      <c r="AC88" s="12">
        <f>AB88/Z88</f>
        <v>0</v>
      </c>
      <c r="AD88" s="12"/>
      <c r="AE88" s="42"/>
      <c r="AH88" s="4"/>
      <c r="AI88" s="4"/>
      <c r="AJ88" s="12"/>
      <c r="AK88" s="12"/>
      <c r="AM88" s="12"/>
      <c r="AO88" s="4"/>
      <c r="AP88" s="4"/>
      <c r="AQ88" s="12"/>
      <c r="AS88" s="5">
        <v>2000000</v>
      </c>
      <c r="AU88" s="5">
        <v>2000000</v>
      </c>
      <c r="AV88" s="4"/>
      <c r="AW88" s="4">
        <f t="shared" si="79"/>
        <v>0</v>
      </c>
      <c r="AX88" s="12">
        <f>AW88/AU88</f>
        <v>0</v>
      </c>
      <c r="AZ88" s="7">
        <v>1000000</v>
      </c>
      <c r="BB88" s="5">
        <v>1000000</v>
      </c>
      <c r="BC88" s="4"/>
      <c r="BD88" s="4">
        <f t="shared" si="81"/>
        <v>0</v>
      </c>
      <c r="BE88" s="12">
        <f>BD88/BB88</f>
        <v>0</v>
      </c>
      <c r="BH88" s="7">
        <v>1000000</v>
      </c>
      <c r="BJ88" s="5">
        <v>1000000</v>
      </c>
      <c r="BK88" s="4"/>
      <c r="BL88" s="4"/>
      <c r="BM88" s="12"/>
      <c r="BO88" s="4">
        <v>0</v>
      </c>
      <c r="BQ88" s="4"/>
      <c r="BR88" s="4"/>
      <c r="BS88" s="4"/>
      <c r="BT88" s="12"/>
      <c r="BV88" s="4">
        <v>0</v>
      </c>
      <c r="BW88" s="4"/>
      <c r="BX88" s="4">
        <v>0</v>
      </c>
    </row>
    <row r="89" spans="1:76" x14ac:dyDescent="0.35">
      <c r="A89">
        <v>11555</v>
      </c>
      <c r="B89" t="s">
        <v>110</v>
      </c>
      <c r="C89" s="51">
        <v>0</v>
      </c>
      <c r="E89" s="51">
        <v>0</v>
      </c>
      <c r="G89" s="28">
        <v>0</v>
      </c>
      <c r="H89" s="12"/>
      <c r="I89" s="22">
        <v>0</v>
      </c>
      <c r="K89" s="5">
        <v>0</v>
      </c>
      <c r="L89" s="4"/>
      <c r="M89" s="4">
        <f t="shared" si="68"/>
        <v>0</v>
      </c>
      <c r="N89" s="12">
        <v>0</v>
      </c>
      <c r="O89" s="12"/>
      <c r="P89" s="22">
        <v>0</v>
      </c>
      <c r="R89" s="5">
        <v>0</v>
      </c>
      <c r="S89" s="4"/>
      <c r="T89" s="4">
        <f t="shared" si="69"/>
        <v>0</v>
      </c>
      <c r="U89" s="12">
        <v>0</v>
      </c>
      <c r="V89" s="12"/>
      <c r="X89" s="22">
        <v>0</v>
      </c>
      <c r="Z89" s="5">
        <v>0</v>
      </c>
      <c r="AA89" s="4"/>
      <c r="AB89" s="4">
        <f t="shared" si="87"/>
        <v>0</v>
      </c>
      <c r="AC89" s="12">
        <v>0</v>
      </c>
      <c r="AD89" s="12"/>
      <c r="AE89" s="42"/>
      <c r="AH89" s="4"/>
      <c r="AI89" s="4"/>
      <c r="AJ89" s="12"/>
      <c r="AK89" s="12"/>
      <c r="AM89" s="12"/>
      <c r="AO89" s="4"/>
      <c r="AP89" s="4"/>
      <c r="AQ89" s="12"/>
      <c r="AS89" s="5">
        <v>0</v>
      </c>
      <c r="AU89" s="5">
        <v>0</v>
      </c>
      <c r="AV89" s="4"/>
      <c r="AW89" s="4">
        <f>AS89-AU89</f>
        <v>0</v>
      </c>
      <c r="AX89" s="12">
        <v>0</v>
      </c>
      <c r="AZ89" s="7">
        <v>0</v>
      </c>
      <c r="BB89" s="5">
        <v>0</v>
      </c>
      <c r="BC89" s="4"/>
      <c r="BD89" s="4">
        <f>AZ89-BB89</f>
        <v>0</v>
      </c>
      <c r="BE89" s="12">
        <v>0</v>
      </c>
      <c r="BH89" s="7">
        <v>0</v>
      </c>
      <c r="BJ89" s="5">
        <v>0</v>
      </c>
      <c r="BK89" s="4"/>
      <c r="BL89" s="4">
        <f>BH89-BJ89</f>
        <v>0</v>
      </c>
      <c r="BM89" s="12">
        <v>0</v>
      </c>
      <c r="BO89" s="4">
        <v>0</v>
      </c>
      <c r="BQ89" s="4">
        <v>500000</v>
      </c>
      <c r="BR89" s="4"/>
      <c r="BS89" s="4">
        <f>BO89-BQ89</f>
        <v>-500000</v>
      </c>
      <c r="BT89" s="12">
        <f>BS89/BQ89</f>
        <v>-1</v>
      </c>
      <c r="BV89" s="4">
        <v>400000</v>
      </c>
      <c r="BW89" s="4"/>
      <c r="BX89" s="4">
        <v>0</v>
      </c>
    </row>
    <row r="90" spans="1:76" x14ac:dyDescent="0.35">
      <c r="A90">
        <v>11565</v>
      </c>
      <c r="B90" t="s">
        <v>111</v>
      </c>
      <c r="C90" s="51">
        <v>0</v>
      </c>
      <c r="E90" s="51">
        <v>0</v>
      </c>
      <c r="G90" s="28">
        <v>0</v>
      </c>
      <c r="H90" s="12"/>
      <c r="I90" s="22">
        <v>0</v>
      </c>
      <c r="K90" s="5">
        <v>0</v>
      </c>
      <c r="L90" s="4"/>
      <c r="M90" s="4">
        <f t="shared" si="68"/>
        <v>0</v>
      </c>
      <c r="N90" s="12">
        <v>0</v>
      </c>
      <c r="O90" s="12"/>
      <c r="P90" s="22">
        <v>0</v>
      </c>
      <c r="R90" s="5">
        <v>0</v>
      </c>
      <c r="S90" s="4"/>
      <c r="T90" s="4">
        <f t="shared" si="69"/>
        <v>0</v>
      </c>
      <c r="U90" s="12">
        <v>0</v>
      </c>
      <c r="V90" s="12"/>
      <c r="X90" s="22">
        <v>0</v>
      </c>
      <c r="Z90" s="5">
        <v>0</v>
      </c>
      <c r="AA90" s="4"/>
      <c r="AB90" s="4">
        <f t="shared" si="87"/>
        <v>0</v>
      </c>
      <c r="AC90" s="12">
        <v>0</v>
      </c>
      <c r="AD90" s="12"/>
      <c r="AE90" s="42"/>
      <c r="AH90" s="4"/>
      <c r="AI90" s="4"/>
      <c r="AJ90" s="12"/>
      <c r="AK90" s="12"/>
      <c r="AM90" s="12"/>
      <c r="AO90" s="4"/>
      <c r="AP90" s="4"/>
      <c r="AQ90" s="12"/>
      <c r="AS90" s="5">
        <v>0</v>
      </c>
      <c r="AU90" s="5">
        <v>0</v>
      </c>
      <c r="AV90" s="4"/>
      <c r="AW90" s="4">
        <f>AS90-AU90</f>
        <v>0</v>
      </c>
      <c r="AX90" s="12">
        <v>0</v>
      </c>
      <c r="AZ90" s="7">
        <v>0</v>
      </c>
      <c r="BB90" s="5">
        <v>0</v>
      </c>
      <c r="BC90" s="4"/>
      <c r="BD90" s="4">
        <f>AZ90-BB90</f>
        <v>0</v>
      </c>
      <c r="BE90" s="12">
        <v>0</v>
      </c>
      <c r="BH90" s="7">
        <v>0</v>
      </c>
      <c r="BJ90" s="5">
        <v>0</v>
      </c>
      <c r="BK90" s="4"/>
      <c r="BL90" s="4">
        <f>BH90-BJ90</f>
        <v>0</v>
      </c>
      <c r="BM90" s="12">
        <v>0</v>
      </c>
      <c r="BO90" s="4">
        <v>0</v>
      </c>
      <c r="BQ90" s="4">
        <v>500000</v>
      </c>
      <c r="BR90" s="4"/>
      <c r="BS90" s="4">
        <f>BO90-BQ90</f>
        <v>-500000</v>
      </c>
      <c r="BT90" s="12">
        <f>BS90/BQ90</f>
        <v>-1</v>
      </c>
      <c r="BV90" s="4">
        <v>400000</v>
      </c>
      <c r="BW90" s="4"/>
      <c r="BX90" s="4">
        <v>0</v>
      </c>
    </row>
    <row r="91" spans="1:76" x14ac:dyDescent="0.35">
      <c r="A91">
        <v>11570</v>
      </c>
      <c r="B91" t="s">
        <v>112</v>
      </c>
      <c r="C91" s="51">
        <v>0</v>
      </c>
      <c r="E91" s="51">
        <v>0</v>
      </c>
      <c r="G91" s="28">
        <v>0</v>
      </c>
      <c r="H91" s="12"/>
      <c r="I91" s="22">
        <v>0</v>
      </c>
      <c r="K91" s="5">
        <v>0</v>
      </c>
      <c r="L91" s="4"/>
      <c r="M91" s="4">
        <f t="shared" si="68"/>
        <v>0</v>
      </c>
      <c r="N91" s="12">
        <v>0</v>
      </c>
      <c r="O91" s="12"/>
      <c r="P91" s="22">
        <v>0</v>
      </c>
      <c r="R91" s="5">
        <v>0</v>
      </c>
      <c r="S91" s="4"/>
      <c r="T91" s="4">
        <f t="shared" si="69"/>
        <v>0</v>
      </c>
      <c r="U91" s="12">
        <v>0</v>
      </c>
      <c r="V91" s="12"/>
      <c r="X91" s="22">
        <v>0</v>
      </c>
      <c r="Z91" s="5">
        <v>0</v>
      </c>
      <c r="AA91" s="4"/>
      <c r="AB91" s="4">
        <f t="shared" si="87"/>
        <v>0</v>
      </c>
      <c r="AC91" s="12">
        <v>0</v>
      </c>
      <c r="AD91" s="12"/>
      <c r="AE91" s="42"/>
      <c r="AH91" s="4"/>
      <c r="AI91" s="4"/>
      <c r="AJ91" s="12"/>
      <c r="AK91" s="12"/>
      <c r="AM91" s="12"/>
      <c r="AO91" s="4"/>
      <c r="AP91" s="4"/>
      <c r="AQ91" s="12"/>
      <c r="AS91" s="5">
        <v>4414260</v>
      </c>
      <c r="AU91" s="5">
        <v>4400000</v>
      </c>
      <c r="AV91" s="4"/>
      <c r="AW91" s="4">
        <f>AS91-AU91</f>
        <v>14260</v>
      </c>
      <c r="AX91" s="12">
        <f>AW91/AU91</f>
        <v>3.2409090909090907E-3</v>
      </c>
      <c r="AZ91" s="7">
        <v>4397400</v>
      </c>
      <c r="BB91" s="5">
        <v>4200000</v>
      </c>
      <c r="BC91" s="4"/>
      <c r="BD91" s="4">
        <f>AZ91-BB91</f>
        <v>197400</v>
      </c>
      <c r="BE91" s="12">
        <f>BD91/BB91</f>
        <v>4.7E-2</v>
      </c>
      <c r="BH91" s="7">
        <v>4251580</v>
      </c>
      <c r="BJ91" s="5">
        <v>4100000</v>
      </c>
      <c r="BK91" s="4"/>
      <c r="BL91" s="4">
        <f>BH91-BJ91</f>
        <v>151580</v>
      </c>
      <c r="BM91" s="12">
        <f>BL91/BJ91</f>
        <v>3.6970731707317073E-2</v>
      </c>
      <c r="BO91" s="4">
        <v>3982944</v>
      </c>
      <c r="BQ91" s="4">
        <v>4000000</v>
      </c>
      <c r="BR91" s="4"/>
      <c r="BS91" s="4">
        <f>BO91-BQ91</f>
        <v>-17056</v>
      </c>
      <c r="BT91" s="12">
        <f>BS91/BQ91</f>
        <v>-4.2640000000000004E-3</v>
      </c>
      <c r="BV91" s="4">
        <v>3300000</v>
      </c>
      <c r="BW91" s="4"/>
      <c r="BX91" s="4">
        <v>3204000</v>
      </c>
    </row>
    <row r="92" spans="1:76" x14ac:dyDescent="0.35">
      <c r="A92">
        <v>11575</v>
      </c>
      <c r="B92" t="s">
        <v>113</v>
      </c>
      <c r="C92" s="51">
        <v>2500000</v>
      </c>
      <c r="E92" s="51">
        <v>2000000</v>
      </c>
      <c r="G92" s="28">
        <v>2000000</v>
      </c>
      <c r="H92" s="12"/>
      <c r="I92" s="22">
        <v>2000000</v>
      </c>
      <c r="K92" s="5">
        <v>2000000</v>
      </c>
      <c r="L92" s="4"/>
      <c r="M92" s="4">
        <f t="shared" si="68"/>
        <v>0</v>
      </c>
      <c r="N92" s="12">
        <f>M92/K92</f>
        <v>0</v>
      </c>
      <c r="O92" s="12"/>
      <c r="P92" s="22">
        <v>2000000</v>
      </c>
      <c r="R92" s="5">
        <v>1850000</v>
      </c>
      <c r="S92" s="4"/>
      <c r="T92" s="4">
        <f t="shared" si="69"/>
        <v>150000</v>
      </c>
      <c r="U92" s="12">
        <f>T92/R92</f>
        <v>8.1081081081081086E-2</v>
      </c>
      <c r="V92" s="12"/>
      <c r="X92" s="22">
        <v>1850000</v>
      </c>
      <c r="Z92" s="5">
        <v>1850000</v>
      </c>
      <c r="AA92" s="4"/>
      <c r="AB92" s="4">
        <f t="shared" si="87"/>
        <v>0</v>
      </c>
      <c r="AC92" s="12">
        <f>AB92/Z92</f>
        <v>0</v>
      </c>
      <c r="AD92" s="12"/>
      <c r="AE92" s="42"/>
      <c r="AH92" s="4"/>
      <c r="AI92" s="4"/>
      <c r="AJ92" s="12"/>
      <c r="AK92" s="12"/>
      <c r="AM92" s="12"/>
      <c r="AO92" s="4"/>
      <c r="AP92" s="4"/>
      <c r="AQ92" s="12"/>
      <c r="AS92" s="5">
        <v>1750000</v>
      </c>
      <c r="AU92" s="5">
        <v>1750000</v>
      </c>
      <c r="AV92" s="4"/>
      <c r="AW92" s="4">
        <f>AS92-AU92</f>
        <v>0</v>
      </c>
      <c r="AX92" s="12">
        <f>AW92/AU92</f>
        <v>0</v>
      </c>
      <c r="AZ92" s="7">
        <v>1750000</v>
      </c>
      <c r="BB92" s="5">
        <v>1750000</v>
      </c>
      <c r="BC92" s="4"/>
      <c r="BD92" s="4">
        <f>AZ92-BB92</f>
        <v>0</v>
      </c>
      <c r="BE92" s="12">
        <f>BD92/BB92</f>
        <v>0</v>
      </c>
      <c r="BH92" s="7">
        <v>1700000</v>
      </c>
      <c r="BJ92" s="5">
        <v>1700000</v>
      </c>
      <c r="BK92" s="4"/>
      <c r="BL92" s="4">
        <f>BH92-BJ92</f>
        <v>0</v>
      </c>
      <c r="BM92" s="12">
        <f>BL92/BJ92</f>
        <v>0</v>
      </c>
      <c r="BO92" s="4">
        <v>1650000</v>
      </c>
      <c r="BQ92" s="4">
        <v>1650000</v>
      </c>
      <c r="BR92" s="4"/>
      <c r="BS92" s="4">
        <f>BO92-BQ92</f>
        <v>0</v>
      </c>
      <c r="BT92" s="12">
        <f>BS92/BQ92</f>
        <v>0</v>
      </c>
      <c r="BV92" s="4">
        <v>1600000</v>
      </c>
      <c r="BW92" s="4"/>
      <c r="BX92" s="4">
        <v>1600000</v>
      </c>
    </row>
    <row r="93" spans="1:76" x14ac:dyDescent="0.35">
      <c r="A93">
        <v>11580</v>
      </c>
      <c r="B93" t="s">
        <v>114</v>
      </c>
      <c r="C93" s="51">
        <v>0</v>
      </c>
      <c r="E93" s="51">
        <v>0</v>
      </c>
      <c r="G93" s="28">
        <v>0</v>
      </c>
      <c r="H93" s="12"/>
      <c r="I93" s="22">
        <v>0</v>
      </c>
      <c r="K93" s="5">
        <v>0</v>
      </c>
      <c r="L93" s="4"/>
      <c r="M93" s="4">
        <f t="shared" si="68"/>
        <v>0</v>
      </c>
      <c r="N93" s="12">
        <v>0</v>
      </c>
      <c r="O93" s="12"/>
      <c r="P93" s="22">
        <v>0</v>
      </c>
      <c r="R93" s="5">
        <v>0</v>
      </c>
      <c r="S93" s="4"/>
      <c r="T93" s="4">
        <f t="shared" si="69"/>
        <v>0</v>
      </c>
      <c r="U93" s="12"/>
      <c r="V93" s="12"/>
      <c r="X93" s="22">
        <v>21000000</v>
      </c>
      <c r="Z93" s="5">
        <v>0</v>
      </c>
      <c r="AA93" s="4"/>
      <c r="AB93" s="4">
        <f t="shared" si="87"/>
        <v>21000000</v>
      </c>
      <c r="AC93" s="12"/>
      <c r="AD93" s="12"/>
      <c r="AE93" s="42"/>
      <c r="AH93" s="4"/>
      <c r="AI93" s="4"/>
      <c r="AJ93" s="12"/>
      <c r="AK93" s="12"/>
      <c r="AM93" s="12"/>
      <c r="AO93" s="4"/>
      <c r="AP93" s="4"/>
      <c r="AQ93" s="12"/>
      <c r="AV93" s="4"/>
      <c r="AW93" s="4"/>
      <c r="AX93" s="12"/>
      <c r="BC93" s="4"/>
      <c r="BD93" s="4"/>
      <c r="BE93" s="12"/>
      <c r="BK93" s="4"/>
      <c r="BL93" s="4"/>
      <c r="BM93" s="12"/>
      <c r="BO93" s="4"/>
      <c r="BQ93" s="4"/>
      <c r="BR93" s="4"/>
      <c r="BS93" s="4"/>
      <c r="BT93" s="12"/>
      <c r="BV93" s="4"/>
      <c r="BW93" s="4"/>
      <c r="BX93" s="4"/>
    </row>
    <row r="94" spans="1:76" x14ac:dyDescent="0.35">
      <c r="A94">
        <v>11599</v>
      </c>
      <c r="B94" t="s">
        <v>115</v>
      </c>
      <c r="C94" s="5">
        <f t="shared" ref="C94" si="90">SUM(C74:C93)</f>
        <v>197800000</v>
      </c>
      <c r="D94" s="5"/>
      <c r="E94" s="5">
        <f t="shared" ref="E94" si="91">SUM(E74:E93)</f>
        <v>189982505</v>
      </c>
      <c r="F94" s="5"/>
      <c r="G94" s="28">
        <f>SUM(G74:G93)</f>
        <v>186600000</v>
      </c>
      <c r="H94" s="12"/>
      <c r="I94" s="22">
        <f>SUM(I74:I93)</f>
        <v>190771619</v>
      </c>
      <c r="K94" s="5">
        <f>SUM(K74:K93)</f>
        <v>179250000</v>
      </c>
      <c r="L94" s="4"/>
      <c r="M94" s="4">
        <f t="shared" si="68"/>
        <v>11521619</v>
      </c>
      <c r="N94" s="12">
        <f>M94/K94</f>
        <v>6.4276814504881444E-2</v>
      </c>
      <c r="O94" s="12"/>
      <c r="P94" s="22">
        <f>SUM(P74:P93)</f>
        <v>176005987</v>
      </c>
      <c r="R94" s="5">
        <f>SUM(R74:R93)</f>
        <v>143750000</v>
      </c>
      <c r="S94" s="4"/>
      <c r="T94" s="4">
        <f t="shared" si="69"/>
        <v>32255987</v>
      </c>
      <c r="U94" s="12">
        <f>T94/R94</f>
        <v>0.22438947478260871</v>
      </c>
      <c r="V94" s="12"/>
      <c r="X94" s="22">
        <f>SUM(X74:X93)</f>
        <v>178167576</v>
      </c>
      <c r="Z94" s="5">
        <f>SUM(Z74:Z93)</f>
        <v>143750000</v>
      </c>
      <c r="AA94" s="4"/>
      <c r="AB94" s="4">
        <f t="shared" si="87"/>
        <v>34417576</v>
      </c>
      <c r="AC94" s="12">
        <f>AB94/Z94</f>
        <v>0.23942661565217391</v>
      </c>
      <c r="AD94" s="12"/>
      <c r="AE94" s="42"/>
      <c r="AH94" s="4"/>
      <c r="AI94" s="4"/>
      <c r="AJ94" s="12"/>
      <c r="AK94" s="12"/>
      <c r="AM94" s="12"/>
      <c r="AO94" s="4"/>
      <c r="AP94" s="4"/>
      <c r="AQ94" s="12"/>
      <c r="AS94" s="5">
        <f>SUM(AS74:AS92)</f>
        <v>124677984</v>
      </c>
      <c r="AU94" s="5">
        <f>SUM(AU74:AU92)</f>
        <v>126100000</v>
      </c>
      <c r="AV94" s="4"/>
      <c r="AW94" s="4">
        <f>AS94-AU94</f>
        <v>-1422016</v>
      </c>
      <c r="AX94" s="12">
        <f>AW94/AU94</f>
        <v>-1.1276891356066614E-2</v>
      </c>
      <c r="AZ94" s="7">
        <f>SUM(AZ74:AZ92)</f>
        <v>108026490</v>
      </c>
      <c r="BB94" s="5">
        <f>SUM(BB74:BB92)</f>
        <v>107400000</v>
      </c>
      <c r="BC94" s="4"/>
      <c r="BD94" s="4">
        <f>AZ94-BB94</f>
        <v>626490</v>
      </c>
      <c r="BE94" s="12">
        <f>BD94/BB94</f>
        <v>5.8332402234636867E-3</v>
      </c>
      <c r="BH94" s="7">
        <f>SUM(BH74:BH92)</f>
        <v>88704980</v>
      </c>
      <c r="BJ94" s="5">
        <f>SUM(BJ74:BJ92)</f>
        <v>88400000</v>
      </c>
      <c r="BK94" s="4"/>
      <c r="BL94" s="4">
        <f>BH94-BJ94</f>
        <v>304980</v>
      </c>
      <c r="BM94" s="12">
        <f>BL94/BJ94</f>
        <v>3.4499999999999999E-3</v>
      </c>
      <c r="BO94" s="4">
        <f>SUM(BO74:BO92)</f>
        <v>82099944</v>
      </c>
      <c r="BQ94" s="4">
        <f>SUM(BQ74:BQ92)</f>
        <v>71414000</v>
      </c>
      <c r="BR94" s="4"/>
      <c r="BS94" s="4">
        <f>BO94-BQ94</f>
        <v>10685944</v>
      </c>
      <c r="BT94" s="12">
        <f>BS94/BQ94</f>
        <v>0.14963374128322177</v>
      </c>
      <c r="BV94" s="4">
        <f>SUM(BV74:BV92)</f>
        <v>67950000</v>
      </c>
      <c r="BW94" s="4"/>
      <c r="BX94" s="4">
        <v>64504000</v>
      </c>
    </row>
    <row r="95" spans="1:76" x14ac:dyDescent="0.35">
      <c r="G95" s="28"/>
      <c r="H95" s="4"/>
      <c r="L95" s="4"/>
      <c r="M95" s="4"/>
      <c r="N95" s="4"/>
      <c r="O95" s="4"/>
      <c r="S95" s="4"/>
      <c r="T95" s="4">
        <f t="shared" si="69"/>
        <v>0</v>
      </c>
      <c r="U95" s="4"/>
      <c r="V95" s="4"/>
      <c r="AA95" s="4"/>
      <c r="AB95" s="4"/>
      <c r="AC95" s="4"/>
      <c r="AD95" s="4"/>
      <c r="AH95" s="4"/>
      <c r="AI95" s="4"/>
      <c r="AJ95" s="4"/>
      <c r="AK95" s="4"/>
      <c r="AM95" s="4"/>
      <c r="AO95" s="4"/>
      <c r="AP95" s="4"/>
      <c r="AQ95" s="4"/>
      <c r="AV95" s="4"/>
      <c r="AW95" s="4"/>
      <c r="AX95" s="4"/>
      <c r="BC95" s="4"/>
      <c r="BD95" s="4"/>
      <c r="BE95" s="4"/>
      <c r="BK95" s="4"/>
      <c r="BL95" s="4"/>
      <c r="BM95" s="4"/>
      <c r="BO95" s="4"/>
      <c r="BQ95" s="4"/>
      <c r="BR95" s="4"/>
      <c r="BS95" s="4"/>
      <c r="BT95" s="4"/>
      <c r="BV95" s="4"/>
      <c r="BW95" s="4"/>
      <c r="BX95" s="4"/>
    </row>
    <row r="96" spans="1:76" x14ac:dyDescent="0.35">
      <c r="A96" s="10">
        <v>11600</v>
      </c>
      <c r="B96" s="10" t="s">
        <v>116</v>
      </c>
      <c r="G96" s="28"/>
      <c r="H96" s="4"/>
      <c r="L96" s="4"/>
      <c r="M96" s="4"/>
      <c r="N96" s="4"/>
      <c r="O96" s="4"/>
      <c r="S96" s="4"/>
      <c r="T96" s="4">
        <f t="shared" si="69"/>
        <v>0</v>
      </c>
      <c r="U96" s="4"/>
      <c r="V96" s="4"/>
      <c r="AA96" s="4"/>
      <c r="AB96" s="4"/>
      <c r="AC96" s="4"/>
      <c r="AD96" s="4"/>
      <c r="AH96" s="4"/>
      <c r="AI96" s="4"/>
      <c r="AJ96" s="4"/>
      <c r="AK96" s="4"/>
      <c r="AM96" s="4"/>
      <c r="AO96" s="4"/>
      <c r="AP96" s="4"/>
      <c r="AQ96" s="4"/>
      <c r="AV96" s="4"/>
      <c r="AW96" s="4"/>
      <c r="AX96" s="4"/>
      <c r="BC96" s="4"/>
      <c r="BD96" s="4"/>
      <c r="BE96" s="4"/>
      <c r="BK96" s="4"/>
      <c r="BL96" s="4"/>
      <c r="BM96" s="4"/>
      <c r="BO96" s="4"/>
      <c r="BQ96" s="4"/>
      <c r="BR96" s="4"/>
      <c r="BS96" s="4"/>
      <c r="BT96" s="4"/>
      <c r="BV96" s="4"/>
      <c r="BW96" s="4"/>
      <c r="BX96" s="4"/>
    </row>
    <row r="97" spans="1:76" x14ac:dyDescent="0.35">
      <c r="A97">
        <v>11615</v>
      </c>
      <c r="B97" t="s">
        <v>117</v>
      </c>
      <c r="C97" s="51">
        <v>150000</v>
      </c>
      <c r="E97" s="51">
        <v>0</v>
      </c>
      <c r="G97" s="28">
        <v>150000</v>
      </c>
      <c r="H97" s="12"/>
      <c r="I97" s="22">
        <v>0</v>
      </c>
      <c r="K97" s="5">
        <v>150000</v>
      </c>
      <c r="L97" s="4"/>
      <c r="M97" s="4">
        <f t="shared" si="68"/>
        <v>-150000</v>
      </c>
      <c r="N97" s="12">
        <f>M97/K97</f>
        <v>-1</v>
      </c>
      <c r="O97" s="12"/>
      <c r="P97" s="22">
        <v>250000</v>
      </c>
      <c r="R97" s="5">
        <v>150000</v>
      </c>
      <c r="S97" s="4"/>
      <c r="T97" s="4">
        <f t="shared" si="69"/>
        <v>100000</v>
      </c>
      <c r="U97" s="12">
        <f>T97/R97</f>
        <v>0.66666666666666663</v>
      </c>
      <c r="V97" s="12"/>
      <c r="X97" s="22">
        <v>0</v>
      </c>
      <c r="Z97" s="5">
        <v>150000</v>
      </c>
      <c r="AA97" s="4"/>
      <c r="AB97" s="4">
        <f>X97-Z97</f>
        <v>-150000</v>
      </c>
      <c r="AC97" s="12">
        <f>AB97/Z97</f>
        <v>-1</v>
      </c>
      <c r="AD97" s="12"/>
      <c r="AE97" s="42"/>
      <c r="AH97" s="4"/>
      <c r="AI97" s="4"/>
      <c r="AJ97" s="12"/>
      <c r="AK97" s="12"/>
      <c r="AM97" s="12"/>
      <c r="AO97" s="4"/>
      <c r="AP97" s="4"/>
      <c r="AQ97" s="12"/>
      <c r="AS97" s="5">
        <v>0</v>
      </c>
      <c r="AU97" s="5">
        <v>100000</v>
      </c>
      <c r="AV97" s="4"/>
      <c r="AW97" s="4">
        <f>AS97-AU97</f>
        <v>-100000</v>
      </c>
      <c r="AX97" s="12">
        <f>AW97/AU97</f>
        <v>-1</v>
      </c>
      <c r="AZ97" s="7">
        <v>40000</v>
      </c>
      <c r="BB97" s="5">
        <v>100000</v>
      </c>
      <c r="BC97" s="4"/>
      <c r="BD97" s="4">
        <f>AZ97-BB97</f>
        <v>-60000</v>
      </c>
      <c r="BE97" s="12">
        <f>BD97/BB97</f>
        <v>-0.6</v>
      </c>
      <c r="BH97" s="7">
        <v>40000</v>
      </c>
      <c r="BJ97" s="5">
        <v>100000</v>
      </c>
      <c r="BK97" s="4"/>
      <c r="BL97" s="4">
        <f>BH97-BJ97</f>
        <v>-60000</v>
      </c>
      <c r="BM97" s="12">
        <f>BL97/BJ97</f>
        <v>-0.6</v>
      </c>
      <c r="BO97" s="4">
        <v>40000</v>
      </c>
      <c r="BQ97" s="4">
        <v>100000</v>
      </c>
      <c r="BR97" s="4"/>
      <c r="BS97" s="4">
        <f>BO97-BQ97</f>
        <v>-60000</v>
      </c>
      <c r="BT97" s="12">
        <f>BS97/BQ97</f>
        <v>-0.6</v>
      </c>
      <c r="BV97" s="4">
        <v>150000</v>
      </c>
      <c r="BW97" s="4"/>
      <c r="BX97" s="4">
        <v>0</v>
      </c>
    </row>
    <row r="98" spans="1:76" x14ac:dyDescent="0.35">
      <c r="A98">
        <v>11640</v>
      </c>
      <c r="B98" t="s">
        <v>118</v>
      </c>
      <c r="C98" s="51">
        <v>400000</v>
      </c>
      <c r="E98" s="51">
        <v>0</v>
      </c>
      <c r="G98" s="28">
        <v>0</v>
      </c>
      <c r="H98" s="12"/>
      <c r="I98" s="22">
        <v>0</v>
      </c>
      <c r="K98" s="5">
        <v>0</v>
      </c>
      <c r="L98" s="4"/>
      <c r="M98" s="4">
        <f t="shared" si="68"/>
        <v>0</v>
      </c>
      <c r="N98" s="12">
        <v>1</v>
      </c>
      <c r="O98" s="12"/>
      <c r="P98" s="22">
        <v>0</v>
      </c>
      <c r="R98" s="5">
        <v>0</v>
      </c>
      <c r="S98" s="4"/>
      <c r="T98" s="4">
        <f t="shared" si="69"/>
        <v>0</v>
      </c>
      <c r="U98" s="12">
        <v>1</v>
      </c>
      <c r="V98" s="12"/>
      <c r="X98" s="22">
        <v>0</v>
      </c>
      <c r="Z98" s="5">
        <v>0</v>
      </c>
      <c r="AA98" s="4"/>
      <c r="AB98" s="4">
        <f t="shared" ref="AB98:AB99" si="92">X98-Z98</f>
        <v>0</v>
      </c>
      <c r="AC98" s="12">
        <v>1</v>
      </c>
      <c r="AD98" s="12"/>
      <c r="AE98" s="42"/>
      <c r="AH98" s="4"/>
      <c r="AI98" s="4"/>
      <c r="AJ98" s="12"/>
      <c r="AK98" s="12"/>
      <c r="AM98" s="12"/>
      <c r="AO98" s="4"/>
      <c r="AP98" s="4"/>
      <c r="AQ98" s="12"/>
      <c r="AS98" s="5">
        <v>0</v>
      </c>
      <c r="AU98" s="5">
        <v>0</v>
      </c>
      <c r="AV98" s="4"/>
      <c r="AW98" s="4">
        <f>AS98-AU98</f>
        <v>0</v>
      </c>
      <c r="AX98" s="12">
        <v>1</v>
      </c>
      <c r="AZ98" s="7">
        <v>0</v>
      </c>
      <c r="BB98" s="5">
        <v>0</v>
      </c>
      <c r="BC98" s="4"/>
      <c r="BD98" s="4">
        <f>AZ98-BB98</f>
        <v>0</v>
      </c>
      <c r="BE98" s="12">
        <v>1</v>
      </c>
      <c r="BH98" s="7">
        <v>200000</v>
      </c>
      <c r="BJ98" s="5">
        <v>0</v>
      </c>
      <c r="BK98" s="4"/>
      <c r="BL98" s="4">
        <f>BH98-BJ98</f>
        <v>200000</v>
      </c>
      <c r="BM98" s="12">
        <v>1</v>
      </c>
      <c r="BO98" s="4">
        <v>300000</v>
      </c>
      <c r="BQ98" s="4">
        <v>0</v>
      </c>
      <c r="BR98" s="4"/>
      <c r="BS98" s="4">
        <f>BO98-BQ98</f>
        <v>300000</v>
      </c>
      <c r="BT98" s="12">
        <v>1</v>
      </c>
      <c r="BV98" s="4">
        <v>0</v>
      </c>
      <c r="BW98" s="4"/>
      <c r="BX98" s="4">
        <v>0</v>
      </c>
    </row>
    <row r="99" spans="1:76" x14ac:dyDescent="0.35">
      <c r="A99">
        <v>11699</v>
      </c>
      <c r="B99" t="s">
        <v>119</v>
      </c>
      <c r="C99" s="5">
        <f t="shared" ref="C99" si="93">SUM(C97:C98)</f>
        <v>550000</v>
      </c>
      <c r="D99" s="5"/>
      <c r="E99" s="5">
        <f t="shared" ref="E99" si="94">SUM(E97:E98)</f>
        <v>0</v>
      </c>
      <c r="F99" s="5"/>
      <c r="G99" s="28">
        <f>SUM(G97:G98)</f>
        <v>150000</v>
      </c>
      <c r="H99" s="12"/>
      <c r="I99" s="22">
        <f>SUM(I97:I98)</f>
        <v>0</v>
      </c>
      <c r="K99" s="5">
        <f>SUM(K97:K98)</f>
        <v>150000</v>
      </c>
      <c r="L99" s="4"/>
      <c r="M99" s="4">
        <f t="shared" si="68"/>
        <v>-150000</v>
      </c>
      <c r="N99" s="12">
        <f>M99/K99</f>
        <v>-1</v>
      </c>
      <c r="O99" s="12"/>
      <c r="P99" s="22">
        <f>SUM(P97:P98)</f>
        <v>250000</v>
      </c>
      <c r="R99" s="5">
        <f>SUM(R97:R98)</f>
        <v>150000</v>
      </c>
      <c r="S99" s="4"/>
      <c r="T99" s="4">
        <f t="shared" si="69"/>
        <v>100000</v>
      </c>
      <c r="U99" s="12">
        <f>T99/R99</f>
        <v>0.66666666666666663</v>
      </c>
      <c r="V99" s="12"/>
      <c r="X99" s="22">
        <f>SUM(X97:X98)</f>
        <v>0</v>
      </c>
      <c r="Z99" s="5">
        <f>SUM(Z97:Z98)</f>
        <v>150000</v>
      </c>
      <c r="AA99" s="4"/>
      <c r="AB99" s="4">
        <f t="shared" si="92"/>
        <v>-150000</v>
      </c>
      <c r="AC99" s="12">
        <f>AB99/Z99</f>
        <v>-1</v>
      </c>
      <c r="AD99" s="12"/>
      <c r="AE99" s="42"/>
      <c r="AH99" s="4"/>
      <c r="AI99" s="4"/>
      <c r="AJ99" s="12"/>
      <c r="AK99" s="12"/>
      <c r="AM99" s="12"/>
      <c r="AO99" s="4"/>
      <c r="AP99" s="4"/>
      <c r="AQ99" s="12"/>
      <c r="AS99" s="5">
        <f>SUM(AS97:AS98)</f>
        <v>0</v>
      </c>
      <c r="AU99" s="5">
        <f>SUM(AU97:AU98)</f>
        <v>100000</v>
      </c>
      <c r="AV99" s="4"/>
      <c r="AW99" s="4">
        <f>AS99-AU99</f>
        <v>-100000</v>
      </c>
      <c r="AX99" s="12">
        <f>AW99/AU99</f>
        <v>-1</v>
      </c>
      <c r="AZ99" s="7">
        <f>SUM(AZ97:AZ98)</f>
        <v>40000</v>
      </c>
      <c r="BB99" s="5">
        <f>SUM(BB97:BB98)</f>
        <v>100000</v>
      </c>
      <c r="BC99" s="4"/>
      <c r="BD99" s="4">
        <f>AZ99-BB99</f>
        <v>-60000</v>
      </c>
      <c r="BE99" s="12">
        <f>BD99/BB99</f>
        <v>-0.6</v>
      </c>
      <c r="BH99" s="7">
        <f>SUM(BH97:BH98)</f>
        <v>240000</v>
      </c>
      <c r="BJ99" s="5">
        <f>SUM(BJ97:BJ98)</f>
        <v>100000</v>
      </c>
      <c r="BK99" s="4"/>
      <c r="BL99" s="4">
        <f>BH99-BJ99</f>
        <v>140000</v>
      </c>
      <c r="BM99" s="12">
        <f>BL99/BJ99</f>
        <v>1.4</v>
      </c>
      <c r="BO99" s="4">
        <f>SUM(BO97:BO98)</f>
        <v>340000</v>
      </c>
      <c r="BQ99" s="4">
        <f>SUM(BQ97)</f>
        <v>100000</v>
      </c>
      <c r="BR99" s="4"/>
      <c r="BS99" s="4">
        <f>BO99-BQ99</f>
        <v>240000</v>
      </c>
      <c r="BT99" s="12">
        <f>BS99/BQ99</f>
        <v>2.4</v>
      </c>
      <c r="BV99" s="4">
        <f>SUM(BV97)</f>
        <v>150000</v>
      </c>
      <c r="BW99" s="4"/>
      <c r="BX99" s="4">
        <v>0</v>
      </c>
    </row>
    <row r="100" spans="1:76" x14ac:dyDescent="0.35">
      <c r="G100" s="28"/>
      <c r="H100" s="4"/>
      <c r="L100" s="4"/>
      <c r="M100" s="4"/>
      <c r="N100" s="4"/>
      <c r="O100" s="4"/>
      <c r="S100" s="4"/>
      <c r="T100" s="4">
        <f t="shared" si="69"/>
        <v>0</v>
      </c>
      <c r="U100" s="4"/>
      <c r="V100" s="4"/>
      <c r="AA100" s="4"/>
      <c r="AB100" s="4"/>
      <c r="AC100" s="4"/>
      <c r="AD100" s="4"/>
      <c r="AH100" s="4"/>
      <c r="AI100" s="4"/>
      <c r="AJ100" s="4"/>
      <c r="AK100" s="4"/>
      <c r="AM100" s="4"/>
      <c r="AO100" s="4"/>
      <c r="AP100" s="4"/>
      <c r="AQ100" s="4"/>
      <c r="AV100" s="4"/>
      <c r="AW100" s="4"/>
      <c r="AX100" s="4"/>
      <c r="BC100" s="4"/>
      <c r="BD100" s="4"/>
      <c r="BE100" s="4"/>
      <c r="BK100" s="4"/>
      <c r="BL100" s="4"/>
      <c r="BM100" s="4"/>
      <c r="BO100" s="4"/>
      <c r="BQ100" s="4"/>
      <c r="BR100" s="4"/>
      <c r="BS100" s="4"/>
      <c r="BT100" s="4"/>
      <c r="BV100" s="4"/>
      <c r="BW100" s="4"/>
      <c r="BX100" s="4"/>
    </row>
    <row r="101" spans="1:76" x14ac:dyDescent="0.35">
      <c r="A101" s="10">
        <v>12000</v>
      </c>
      <c r="B101" s="10" t="s">
        <v>120</v>
      </c>
      <c r="G101" s="28"/>
      <c r="H101" s="4"/>
      <c r="L101" s="4"/>
      <c r="M101" s="4"/>
      <c r="N101" s="4"/>
      <c r="O101" s="4"/>
      <c r="S101" s="4"/>
      <c r="T101" s="4">
        <f t="shared" si="69"/>
        <v>0</v>
      </c>
      <c r="U101" s="4"/>
      <c r="V101" s="4"/>
      <c r="AA101" s="4"/>
      <c r="AB101" s="4"/>
      <c r="AC101" s="4"/>
      <c r="AD101" s="4"/>
      <c r="AH101" s="4"/>
      <c r="AI101" s="4"/>
      <c r="AJ101" s="4"/>
      <c r="AK101" s="4"/>
      <c r="AM101" s="4"/>
      <c r="AO101" s="4"/>
      <c r="AP101" s="4"/>
      <c r="AQ101" s="4"/>
      <c r="AV101" s="4"/>
      <c r="AW101" s="4"/>
      <c r="AX101" s="4"/>
      <c r="BC101" s="4"/>
      <c r="BD101" s="4"/>
      <c r="BE101" s="4"/>
      <c r="BK101" s="4"/>
      <c r="BL101" s="4"/>
      <c r="BM101" s="4"/>
      <c r="BO101" s="4"/>
      <c r="BQ101" s="4"/>
      <c r="BR101" s="4"/>
      <c r="BS101" s="4"/>
      <c r="BT101" s="4"/>
      <c r="BV101" s="4"/>
      <c r="BW101" s="4"/>
      <c r="BX101" s="4"/>
    </row>
    <row r="102" spans="1:76" x14ac:dyDescent="0.35">
      <c r="A102">
        <v>12100</v>
      </c>
      <c r="B102" t="s">
        <v>121</v>
      </c>
      <c r="C102" s="51">
        <v>150000</v>
      </c>
      <c r="E102" s="51">
        <v>1152080</v>
      </c>
      <c r="G102" s="28">
        <v>150000</v>
      </c>
      <c r="H102" s="12"/>
      <c r="I102" s="22">
        <v>125093</v>
      </c>
      <c r="K102" s="5">
        <v>300000</v>
      </c>
      <c r="L102" s="4"/>
      <c r="M102" s="4">
        <f t="shared" si="68"/>
        <v>-174907</v>
      </c>
      <c r="N102" s="12">
        <f>M102/K102</f>
        <v>-0.58302333333333334</v>
      </c>
      <c r="O102" s="12"/>
      <c r="P102" s="22">
        <v>314096</v>
      </c>
      <c r="R102" s="5">
        <v>300000</v>
      </c>
      <c r="S102" s="4"/>
      <c r="T102" s="4">
        <f t="shared" si="69"/>
        <v>14096</v>
      </c>
      <c r="U102" s="12">
        <f>T102/R102</f>
        <v>4.698666666666667E-2</v>
      </c>
      <c r="V102" s="12"/>
      <c r="X102" s="22">
        <v>436798</v>
      </c>
      <c r="Z102" s="5">
        <v>300000</v>
      </c>
      <c r="AA102" s="4"/>
      <c r="AB102" s="4">
        <f>X102-Z102</f>
        <v>136798</v>
      </c>
      <c r="AC102" s="12">
        <f>AB102/Z102</f>
        <v>0.45599333333333331</v>
      </c>
      <c r="AD102" s="12"/>
      <c r="AE102" s="42"/>
      <c r="AH102" s="4"/>
      <c r="AI102" s="4"/>
      <c r="AJ102" s="12"/>
      <c r="AK102" s="12"/>
      <c r="AM102" s="12"/>
      <c r="AO102" s="4"/>
      <c r="AP102" s="4"/>
      <c r="AQ102" s="12"/>
      <c r="AS102" s="5">
        <v>1849902</v>
      </c>
      <c r="AU102" s="5">
        <v>100000</v>
      </c>
      <c r="AV102" s="4"/>
      <c r="AW102" s="4">
        <f>AS102-AU102</f>
        <v>1749902</v>
      </c>
      <c r="AX102" s="12">
        <f>AW102/AU102</f>
        <v>17.499020000000002</v>
      </c>
      <c r="AZ102" s="7">
        <v>253000</v>
      </c>
      <c r="BB102" s="5">
        <v>100000</v>
      </c>
      <c r="BC102" s="4"/>
      <c r="BD102" s="4">
        <f>AZ102-BB102</f>
        <v>153000</v>
      </c>
      <c r="BE102" s="12">
        <f>BD102/BB102</f>
        <v>1.53</v>
      </c>
      <c r="BH102" s="7">
        <v>0</v>
      </c>
      <c r="BJ102" s="5">
        <v>100000</v>
      </c>
      <c r="BK102" s="4"/>
      <c r="BL102" s="4">
        <f>BH102-BJ102</f>
        <v>-100000</v>
      </c>
      <c r="BM102" s="12">
        <f>BL102/BJ102</f>
        <v>-1</v>
      </c>
      <c r="BO102" s="4">
        <v>91418</v>
      </c>
      <c r="BQ102" s="4">
        <v>650000</v>
      </c>
      <c r="BR102" s="4"/>
      <c r="BS102" s="4">
        <f>BO102-BQ102</f>
        <v>-558582</v>
      </c>
      <c r="BT102" s="12">
        <f>BS102/BQ102</f>
        <v>-0.85935692307692313</v>
      </c>
      <c r="BV102" s="4">
        <v>161536</v>
      </c>
      <c r="BW102" s="4"/>
      <c r="BX102" s="4">
        <v>0</v>
      </c>
    </row>
    <row r="103" spans="1:76" x14ac:dyDescent="0.35">
      <c r="A103">
        <v>12200</v>
      </c>
      <c r="B103" t="s">
        <v>122</v>
      </c>
      <c r="C103" s="51">
        <v>0</v>
      </c>
      <c r="E103" s="51">
        <v>3775127</v>
      </c>
      <c r="G103" s="28">
        <v>4000000</v>
      </c>
      <c r="H103" s="12"/>
      <c r="I103" s="22">
        <v>4022873</v>
      </c>
      <c r="K103" s="5">
        <v>0</v>
      </c>
      <c r="L103" s="4"/>
      <c r="M103" s="4">
        <f t="shared" si="68"/>
        <v>4022873</v>
      </c>
      <c r="N103" s="12">
        <v>0</v>
      </c>
      <c r="O103" s="12"/>
      <c r="P103" s="22">
        <v>0</v>
      </c>
      <c r="R103" s="5">
        <v>0</v>
      </c>
      <c r="S103" s="4"/>
      <c r="T103" s="4">
        <f t="shared" si="69"/>
        <v>0</v>
      </c>
      <c r="U103" s="12">
        <v>0</v>
      </c>
      <c r="V103" s="12"/>
      <c r="X103" s="22">
        <v>118682</v>
      </c>
      <c r="Z103" s="5">
        <v>0</v>
      </c>
      <c r="AA103" s="4"/>
      <c r="AB103" s="4">
        <f t="shared" ref="AB103:AB105" si="95">X103-Z103</f>
        <v>118682</v>
      </c>
      <c r="AC103" s="12">
        <v>0</v>
      </c>
      <c r="AD103" s="12"/>
      <c r="AE103" s="42"/>
      <c r="AH103" s="4"/>
      <c r="AI103" s="4"/>
      <c r="AJ103" s="12"/>
      <c r="AK103" s="12"/>
      <c r="AM103" s="12"/>
      <c r="AO103" s="4"/>
      <c r="AP103" s="4"/>
      <c r="AQ103" s="12"/>
      <c r="AS103" s="5">
        <v>18077</v>
      </c>
      <c r="AU103" s="5">
        <v>600000</v>
      </c>
      <c r="AV103" s="4"/>
      <c r="AW103" s="4">
        <f>AS103-AU103</f>
        <v>-581923</v>
      </c>
      <c r="AX103" s="12">
        <v>0</v>
      </c>
      <c r="AZ103" s="7">
        <v>3482518</v>
      </c>
      <c r="BB103" s="5">
        <v>3500000</v>
      </c>
      <c r="BC103" s="4"/>
      <c r="BD103" s="4">
        <f>AZ103-BB103</f>
        <v>-17482</v>
      </c>
      <c r="BE103" s="12">
        <v>0</v>
      </c>
      <c r="BH103" s="7">
        <v>0</v>
      </c>
      <c r="BJ103" s="5">
        <v>0</v>
      </c>
      <c r="BK103" s="4"/>
      <c r="BL103" s="4">
        <f>BH103-BJ103</f>
        <v>0</v>
      </c>
      <c r="BM103" s="12">
        <v>0</v>
      </c>
      <c r="BO103" s="4">
        <v>0</v>
      </c>
      <c r="BQ103" s="4">
        <v>0</v>
      </c>
      <c r="BR103" s="4"/>
      <c r="BS103" s="4">
        <f>BO103-BQ103</f>
        <v>0</v>
      </c>
      <c r="BT103" s="12">
        <v>0</v>
      </c>
      <c r="BV103" s="4">
        <v>300000</v>
      </c>
      <c r="BW103" s="4"/>
      <c r="BX103" s="4">
        <v>0</v>
      </c>
    </row>
    <row r="104" spans="1:76" x14ac:dyDescent="0.35">
      <c r="A104">
        <v>14999</v>
      </c>
      <c r="B104" t="s">
        <v>123</v>
      </c>
      <c r="C104" s="5">
        <v>3150000</v>
      </c>
      <c r="D104" s="5">
        <f t="shared" ref="D104" si="96">SUM(D102:D103)</f>
        <v>0</v>
      </c>
      <c r="E104" s="5">
        <f t="shared" ref="E104" si="97">SUM(E102:E103)</f>
        <v>4927207</v>
      </c>
      <c r="F104" s="5"/>
      <c r="G104" s="28">
        <f>SUM(G102:G103)</f>
        <v>4150000</v>
      </c>
      <c r="H104" s="12"/>
      <c r="I104" s="22">
        <f>SUM(I102:I103)</f>
        <v>4147966</v>
      </c>
      <c r="K104" s="5">
        <f>SUM(K102:K103)</f>
        <v>300000</v>
      </c>
      <c r="L104" s="4"/>
      <c r="M104" s="4">
        <f t="shared" si="68"/>
        <v>3847966</v>
      </c>
      <c r="N104" s="12">
        <f t="shared" ref="N104:N105" si="98">M104/K104</f>
        <v>12.826553333333333</v>
      </c>
      <c r="O104" s="12"/>
      <c r="P104" s="22">
        <f>SUM(P102:P103)</f>
        <v>314096</v>
      </c>
      <c r="R104" s="5">
        <f>SUM(R102:R103)</f>
        <v>300000</v>
      </c>
      <c r="S104" s="4"/>
      <c r="T104" s="4">
        <f t="shared" si="69"/>
        <v>14096</v>
      </c>
      <c r="U104" s="12">
        <f t="shared" ref="U104:U105" si="99">T104/R104</f>
        <v>4.698666666666667E-2</v>
      </c>
      <c r="V104" s="12"/>
      <c r="X104" s="22">
        <f>SUM(X102:X103)</f>
        <v>555480</v>
      </c>
      <c r="Z104" s="5">
        <f>SUM(Z102:Z103)</f>
        <v>300000</v>
      </c>
      <c r="AA104" s="4"/>
      <c r="AB104" s="4">
        <f t="shared" si="95"/>
        <v>255480</v>
      </c>
      <c r="AC104" s="12">
        <f t="shared" ref="AC104:AC105" si="100">AB104/Z104</f>
        <v>0.85160000000000002</v>
      </c>
      <c r="AD104" s="12"/>
      <c r="AE104" s="42"/>
      <c r="AH104" s="4"/>
      <c r="AI104" s="4"/>
      <c r="AJ104" s="12"/>
      <c r="AK104" s="12"/>
      <c r="AM104" s="12"/>
      <c r="AO104" s="4"/>
      <c r="AP104" s="4"/>
      <c r="AQ104" s="12"/>
      <c r="AS104" s="5">
        <f>SUM(AS102:AS103)</f>
        <v>1867979</v>
      </c>
      <c r="AU104" s="5">
        <f>SUM(AU102:AU103)</f>
        <v>700000</v>
      </c>
      <c r="AV104" s="4"/>
      <c r="AW104" s="4">
        <f>AS104-AU104</f>
        <v>1167979</v>
      </c>
      <c r="AX104" s="12">
        <f>AW104/AU104</f>
        <v>1.6685414285714286</v>
      </c>
      <c r="AZ104" s="7">
        <f>SUM(AZ102:AZ103)</f>
        <v>3735518</v>
      </c>
      <c r="BB104" s="5">
        <f>SUM(BB102:BB103)</f>
        <v>3600000</v>
      </c>
      <c r="BC104" s="4"/>
      <c r="BD104" s="4">
        <f>AZ104-BB104</f>
        <v>135518</v>
      </c>
      <c r="BE104" s="12">
        <f>BD104/BB104</f>
        <v>3.7643888888888886E-2</v>
      </c>
      <c r="BH104" s="7">
        <f>SUM(BH102:BH103)</f>
        <v>0</v>
      </c>
      <c r="BJ104" s="5">
        <f>SUM(BJ102:BJ103)</f>
        <v>100000</v>
      </c>
      <c r="BK104" s="4"/>
      <c r="BL104" s="4">
        <f>BH104-BJ104</f>
        <v>-100000</v>
      </c>
      <c r="BM104" s="12">
        <f>BL104/BJ104</f>
        <v>-1</v>
      </c>
      <c r="BO104" s="4">
        <f>SUM(BO102:BO103)</f>
        <v>91418</v>
      </c>
      <c r="BQ104" s="4">
        <f>SUM(BQ102:BQ103)</f>
        <v>650000</v>
      </c>
      <c r="BR104" s="4"/>
      <c r="BS104" s="4">
        <f>BO104-BQ104</f>
        <v>-558582</v>
      </c>
      <c r="BT104" s="12">
        <f>BS104/BQ104</f>
        <v>-0.85935692307692313</v>
      </c>
      <c r="BV104" s="4">
        <f>SUM(BV102:BV103)</f>
        <v>461536</v>
      </c>
      <c r="BW104" s="4"/>
      <c r="BX104" s="4">
        <v>0</v>
      </c>
    </row>
    <row r="105" spans="1:76" x14ac:dyDescent="0.35">
      <c r="A105">
        <v>14999</v>
      </c>
      <c r="B105" t="s">
        <v>124</v>
      </c>
      <c r="C105" s="4">
        <f t="shared" ref="C105" si="101">C71+C94+C99+C104</f>
        <v>216500000</v>
      </c>
      <c r="D105" s="4"/>
      <c r="E105" s="4">
        <f t="shared" ref="E105" si="102">E71+E94+E99+E104</f>
        <v>211187404</v>
      </c>
      <c r="F105" s="4"/>
      <c r="G105" s="31">
        <f>G71+G94+G99+G104</f>
        <v>202900000</v>
      </c>
      <c r="H105" s="12"/>
      <c r="I105" s="22">
        <f>I71+I94+I99+I104</f>
        <v>208844875</v>
      </c>
      <c r="K105" s="4">
        <f>K71+K94+K99+K104</f>
        <v>190700000</v>
      </c>
      <c r="L105" s="4"/>
      <c r="M105" s="4">
        <f t="shared" si="68"/>
        <v>18144875</v>
      </c>
      <c r="N105" s="12">
        <f t="shared" si="98"/>
        <v>9.5148793917147353E-2</v>
      </c>
      <c r="O105" s="12"/>
      <c r="P105" s="22">
        <f>P71+P94+P99+P104</f>
        <v>192488837</v>
      </c>
      <c r="R105" s="4">
        <f>R71+R94+R99+R104</f>
        <v>156700000</v>
      </c>
      <c r="S105" s="4"/>
      <c r="T105" s="4">
        <f t="shared" si="69"/>
        <v>35788837</v>
      </c>
      <c r="U105" s="12">
        <f t="shared" si="99"/>
        <v>0.22839079132099555</v>
      </c>
      <c r="V105" s="12"/>
      <c r="X105" s="22">
        <f>X71+X94+X99+X104</f>
        <v>195016388</v>
      </c>
      <c r="Z105" s="4">
        <f>Z71+Z94+Z99+Z104</f>
        <v>156700000</v>
      </c>
      <c r="AA105" s="4"/>
      <c r="AB105" s="4">
        <f t="shared" si="95"/>
        <v>38316388</v>
      </c>
      <c r="AC105" s="12">
        <f t="shared" si="100"/>
        <v>0.24452066368857689</v>
      </c>
      <c r="AD105" s="12"/>
      <c r="AE105" s="42"/>
      <c r="AG105" s="4"/>
      <c r="AH105" s="4"/>
      <c r="AI105" s="4"/>
      <c r="AJ105" s="12"/>
      <c r="AK105" s="12"/>
      <c r="AL105" s="4"/>
      <c r="AM105" s="12"/>
      <c r="AN105" s="4"/>
      <c r="AO105" s="4"/>
      <c r="AP105" s="4"/>
      <c r="AQ105" s="12"/>
      <c r="AR105" s="4"/>
      <c r="AS105" s="4">
        <f>AS71+AS94+AS99+AS104</f>
        <v>133398327</v>
      </c>
      <c r="AU105" s="4">
        <f>AU71+AU94+AU99+AU104</f>
        <v>134500000</v>
      </c>
      <c r="AV105" s="4"/>
      <c r="AW105" s="4">
        <f>AS105-AU105</f>
        <v>-1101673</v>
      </c>
      <c r="AX105" s="12">
        <f>AW105/AU105</f>
        <v>-8.1908773234200746E-3</v>
      </c>
      <c r="AY105" s="4"/>
      <c r="AZ105" s="4">
        <f>AZ71+AZ94+AZ99+AZ104</f>
        <v>119051661</v>
      </c>
      <c r="BB105" s="4">
        <f>BB71+BB94+BB99+BB104</f>
        <v>117700000</v>
      </c>
      <c r="BC105" s="4"/>
      <c r="BD105" s="4">
        <f>AZ105-BB105</f>
        <v>1351661</v>
      </c>
      <c r="BE105" s="12">
        <f>BD105/BB105</f>
        <v>1.1483950722175021E-2</v>
      </c>
      <c r="BF105" s="4"/>
      <c r="BH105" s="4">
        <f>BH71+BH94+BH99+BH104</f>
        <v>95930385</v>
      </c>
      <c r="BJ105" s="4">
        <f>BJ71+BJ94+BJ99+BJ104</f>
        <v>94300000</v>
      </c>
      <c r="BK105" s="4"/>
      <c r="BL105" s="4">
        <f>BH105-BJ105</f>
        <v>1630385</v>
      </c>
      <c r="BM105" s="12">
        <f>BL105/BJ105</f>
        <v>1.7289342523860021E-2</v>
      </c>
      <c r="BO105" s="4">
        <f>BO71+BO94+BO99+BO104</f>
        <v>88265589</v>
      </c>
      <c r="BP105" s="4"/>
      <c r="BQ105" s="4">
        <f>BQ71+BQ94+BQ99+BQ104</f>
        <v>77264000</v>
      </c>
      <c r="BR105" s="4"/>
      <c r="BS105" s="4">
        <f>BO105-BQ105</f>
        <v>11001589</v>
      </c>
      <c r="BT105" s="12">
        <f>BS105/BQ105</f>
        <v>0.14238958635328225</v>
      </c>
      <c r="BV105" s="4">
        <f>BV71+BV94+BV99+BV104</f>
        <v>73448772</v>
      </c>
      <c r="BW105" s="4"/>
      <c r="BX105" s="4">
        <v>69519531</v>
      </c>
    </row>
    <row r="106" spans="1:76" x14ac:dyDescent="0.35">
      <c r="G106" s="28"/>
      <c r="H106" s="4"/>
      <c r="L106" s="4"/>
      <c r="M106" s="4"/>
      <c r="N106" s="4"/>
      <c r="O106" s="4"/>
      <c r="S106" s="4"/>
      <c r="T106" s="4">
        <f t="shared" si="69"/>
        <v>0</v>
      </c>
      <c r="U106" s="4"/>
      <c r="V106" s="4"/>
      <c r="AA106" s="4"/>
      <c r="AB106" s="4"/>
      <c r="AC106" s="4"/>
      <c r="AD106" s="4"/>
      <c r="AH106" s="4"/>
      <c r="AI106" s="4"/>
      <c r="AJ106" s="4"/>
      <c r="AK106" s="4"/>
      <c r="AM106" s="4"/>
      <c r="AO106" s="4"/>
      <c r="AP106" s="4"/>
      <c r="AQ106" s="4"/>
      <c r="AV106" s="4"/>
      <c r="AW106" s="4"/>
      <c r="AX106" s="4"/>
      <c r="BC106" s="4"/>
      <c r="BD106" s="4"/>
      <c r="BE106" s="4"/>
      <c r="BK106" s="4"/>
      <c r="BL106" s="4"/>
      <c r="BM106" s="4"/>
      <c r="BO106" s="4"/>
      <c r="BQ106" s="4"/>
      <c r="BR106" s="4"/>
      <c r="BS106" s="4"/>
      <c r="BT106" s="4"/>
      <c r="BV106" s="4"/>
      <c r="BW106" s="4"/>
      <c r="BX106" s="4"/>
    </row>
    <row r="107" spans="1:76" x14ac:dyDescent="0.35">
      <c r="A107" s="10">
        <v>17000</v>
      </c>
      <c r="B107" s="10" t="s">
        <v>125</v>
      </c>
      <c r="C107" s="52"/>
      <c r="D107" s="10"/>
      <c r="E107" s="52"/>
      <c r="F107" s="10"/>
      <c r="G107" s="33"/>
      <c r="H107" s="4"/>
      <c r="J107" s="10"/>
      <c r="K107" s="14"/>
      <c r="L107" s="4"/>
      <c r="M107" s="4"/>
      <c r="N107" s="4"/>
      <c r="O107" s="4"/>
      <c r="Q107" s="10"/>
      <c r="R107" s="14"/>
      <c r="S107" s="4"/>
      <c r="T107" s="4">
        <f t="shared" si="69"/>
        <v>0</v>
      </c>
      <c r="U107" s="4"/>
      <c r="V107" s="4"/>
      <c r="Y107" s="10"/>
      <c r="Z107" s="14"/>
      <c r="AA107" s="4"/>
      <c r="AB107" s="4"/>
      <c r="AC107" s="4"/>
      <c r="AD107" s="4"/>
      <c r="AF107" s="10"/>
      <c r="AG107" s="14"/>
      <c r="AH107" s="4"/>
      <c r="AI107" s="4"/>
      <c r="AJ107" s="4"/>
      <c r="AK107" s="4"/>
      <c r="AL107" s="14"/>
      <c r="AM107" s="4"/>
      <c r="AN107" s="14"/>
      <c r="AO107" s="4"/>
      <c r="AP107" s="4"/>
      <c r="AQ107" s="4"/>
      <c r="AR107" s="14"/>
      <c r="AS107" s="14"/>
      <c r="AT107" s="10"/>
      <c r="AU107" s="14"/>
      <c r="AV107" s="4"/>
      <c r="AW107" s="4"/>
      <c r="AX107" s="4"/>
      <c r="AY107" s="14"/>
      <c r="BA107" s="10"/>
      <c r="BB107" s="14"/>
      <c r="BC107" s="4"/>
      <c r="BD107" s="4"/>
      <c r="BE107" s="4"/>
      <c r="BF107" s="14"/>
      <c r="BI107" s="10"/>
      <c r="BJ107" s="14"/>
      <c r="BK107" s="4"/>
      <c r="BL107" s="4"/>
      <c r="BM107" s="4"/>
      <c r="BO107" s="4"/>
      <c r="BQ107" s="4"/>
      <c r="BR107" s="4"/>
      <c r="BS107" s="4"/>
      <c r="BT107" s="4"/>
      <c r="BV107" s="4"/>
      <c r="BW107" s="4"/>
      <c r="BX107" s="4"/>
    </row>
    <row r="108" spans="1:76" x14ac:dyDescent="0.35">
      <c r="A108">
        <v>17200</v>
      </c>
      <c r="B108" t="s">
        <v>126</v>
      </c>
      <c r="C108" s="51">
        <v>2300000</v>
      </c>
      <c r="E108" s="51">
        <v>2130000</v>
      </c>
      <c r="G108" s="28">
        <v>2000000</v>
      </c>
      <c r="H108" s="12"/>
      <c r="I108" s="22">
        <v>1870000</v>
      </c>
      <c r="K108" s="5">
        <v>2000000</v>
      </c>
      <c r="L108" s="4"/>
      <c r="M108" s="4">
        <f t="shared" si="68"/>
        <v>-130000</v>
      </c>
      <c r="N108" s="12">
        <f>M108/K108</f>
        <v>-6.5000000000000002E-2</v>
      </c>
      <c r="O108" s="12"/>
      <c r="P108" s="22">
        <v>1720000</v>
      </c>
      <c r="R108" s="5">
        <v>1500000</v>
      </c>
      <c r="S108" s="4"/>
      <c r="T108" s="4">
        <f t="shared" si="69"/>
        <v>220000</v>
      </c>
      <c r="U108" s="12">
        <f>T108/R108</f>
        <v>0.14666666666666667</v>
      </c>
      <c r="V108" s="12"/>
      <c r="X108" s="22">
        <v>1295000</v>
      </c>
      <c r="Z108" s="5">
        <v>1500000</v>
      </c>
      <c r="AA108" s="4"/>
      <c r="AB108" s="4">
        <f>X108-Z108</f>
        <v>-205000</v>
      </c>
      <c r="AC108" s="12">
        <f>AB108/Z108</f>
        <v>-0.13666666666666666</v>
      </c>
      <c r="AD108" s="12"/>
      <c r="AE108" s="42"/>
      <c r="AH108" s="4"/>
      <c r="AI108" s="4"/>
      <c r="AJ108" s="12"/>
      <c r="AK108" s="12"/>
      <c r="AM108" s="12"/>
      <c r="AO108" s="4"/>
      <c r="AP108" s="4"/>
      <c r="AQ108" s="12"/>
      <c r="AS108" s="5">
        <v>963600</v>
      </c>
      <c r="AU108" s="5">
        <v>1000000</v>
      </c>
      <c r="AV108" s="4"/>
      <c r="AW108" s="4">
        <f>AS108-AU108</f>
        <v>-36400</v>
      </c>
      <c r="AX108" s="12">
        <v>1</v>
      </c>
      <c r="AZ108" s="7">
        <v>430000</v>
      </c>
      <c r="BB108" s="5">
        <v>1000000</v>
      </c>
      <c r="BC108" s="4"/>
      <c r="BD108" s="4">
        <f>AZ108-BB108</f>
        <v>-570000</v>
      </c>
      <c r="BE108" s="12">
        <v>1</v>
      </c>
      <c r="BH108" s="7">
        <v>744500</v>
      </c>
      <c r="BJ108" s="5">
        <v>500000</v>
      </c>
      <c r="BK108" s="4"/>
      <c r="BL108" s="4">
        <f>BH108-BJ108</f>
        <v>244500</v>
      </c>
      <c r="BM108" s="12">
        <v>1</v>
      </c>
      <c r="BO108" s="4">
        <v>400000</v>
      </c>
      <c r="BQ108" s="4">
        <v>0</v>
      </c>
      <c r="BR108" s="4"/>
      <c r="BS108" s="4">
        <f>BO108-BQ108</f>
        <v>400000</v>
      </c>
      <c r="BT108" s="12">
        <v>1</v>
      </c>
      <c r="BV108" s="4"/>
      <c r="BW108" s="4"/>
      <c r="BX108" s="4"/>
    </row>
    <row r="109" spans="1:76" x14ac:dyDescent="0.35">
      <c r="A109">
        <v>19999</v>
      </c>
      <c r="B109" t="s">
        <v>127</v>
      </c>
      <c r="C109" s="5">
        <f t="shared" ref="C109" si="103">SUM(C108)</f>
        <v>2300000</v>
      </c>
      <c r="D109" s="5"/>
      <c r="E109" s="5">
        <f t="shared" ref="E109" si="104">SUM(E108)</f>
        <v>2130000</v>
      </c>
      <c r="F109" s="5"/>
      <c r="G109" s="28">
        <f>SUM(G108)</f>
        <v>2000000</v>
      </c>
      <c r="H109" s="4"/>
      <c r="I109" s="4">
        <f>SUM(I108)</f>
        <v>1870000</v>
      </c>
      <c r="K109" s="5">
        <f>SUM(K108)</f>
        <v>2000000</v>
      </c>
      <c r="L109" s="4"/>
      <c r="M109" s="4">
        <f t="shared" si="68"/>
        <v>-130000</v>
      </c>
      <c r="N109" s="12">
        <f>M109/K109</f>
        <v>-6.5000000000000002E-2</v>
      </c>
      <c r="O109" s="4"/>
      <c r="P109" s="4">
        <f>SUM(P108)</f>
        <v>1720000</v>
      </c>
      <c r="R109" s="5">
        <f>SUM(R108)</f>
        <v>1500000</v>
      </c>
      <c r="S109" s="4"/>
      <c r="T109" s="4">
        <f t="shared" si="69"/>
        <v>220000</v>
      </c>
      <c r="U109" s="12">
        <f>T109/R109</f>
        <v>0.14666666666666667</v>
      </c>
      <c r="V109" s="4"/>
      <c r="X109" s="4">
        <f>SUM(X108)</f>
        <v>1295000</v>
      </c>
      <c r="Z109" s="5">
        <f>SUM(Z108)</f>
        <v>1500000</v>
      </c>
      <c r="AA109" s="4"/>
      <c r="AB109" s="4">
        <f>X109-Z109</f>
        <v>-205000</v>
      </c>
      <c r="AC109" s="12">
        <f>AB109/Z109</f>
        <v>-0.13666666666666666</v>
      </c>
      <c r="AD109" s="4"/>
      <c r="AH109" s="4"/>
      <c r="AI109" s="4"/>
      <c r="AJ109" s="12"/>
      <c r="AK109" s="4"/>
      <c r="AM109" s="4"/>
      <c r="AO109" s="4"/>
      <c r="AP109" s="4"/>
      <c r="AQ109" s="12"/>
      <c r="AS109" s="5">
        <f>SUM(AS108)</f>
        <v>963600</v>
      </c>
      <c r="AU109" s="5">
        <f>SUM(AU108)</f>
        <v>1000000</v>
      </c>
      <c r="AV109" s="4"/>
      <c r="AW109" s="4"/>
      <c r="AX109" s="4"/>
      <c r="AZ109" s="7">
        <f>SUM(AZ108)</f>
        <v>430000</v>
      </c>
      <c r="BB109" s="5">
        <f>SUM(BB108)</f>
        <v>1000000</v>
      </c>
      <c r="BC109" s="4"/>
      <c r="BD109" s="4"/>
      <c r="BE109" s="4"/>
      <c r="BH109" s="7">
        <f>SUM(BH108)</f>
        <v>744500</v>
      </c>
      <c r="BJ109" s="5">
        <f>SUM(BJ108)</f>
        <v>500000</v>
      </c>
      <c r="BK109" s="4"/>
      <c r="BL109" s="4"/>
      <c r="BM109" s="4"/>
      <c r="BO109" s="4">
        <f>SUM(BO108)</f>
        <v>400000</v>
      </c>
      <c r="BQ109" s="4"/>
      <c r="BR109" s="4"/>
      <c r="BS109" s="4"/>
      <c r="BT109" s="4"/>
      <c r="BV109" s="4"/>
      <c r="BW109" s="4"/>
      <c r="BX109" s="4"/>
    </row>
    <row r="110" spans="1:76" x14ac:dyDescent="0.35">
      <c r="G110" s="28"/>
      <c r="H110" s="4"/>
      <c r="L110" s="4"/>
      <c r="M110" s="4"/>
      <c r="N110" s="4"/>
      <c r="O110" s="4"/>
      <c r="S110" s="4"/>
      <c r="T110" s="4">
        <f t="shared" si="69"/>
        <v>0</v>
      </c>
      <c r="U110" s="4"/>
      <c r="V110" s="4"/>
      <c r="AA110" s="4"/>
      <c r="AB110" s="4"/>
      <c r="AC110" s="4"/>
      <c r="AD110" s="4"/>
      <c r="AH110" s="4"/>
      <c r="AI110" s="4"/>
      <c r="AJ110" s="4"/>
      <c r="AK110" s="4"/>
      <c r="AM110" s="4"/>
      <c r="AO110" s="4"/>
      <c r="AP110" s="4"/>
      <c r="AQ110" s="4"/>
      <c r="AV110" s="4"/>
      <c r="AW110" s="4"/>
      <c r="AX110" s="4"/>
      <c r="BC110" s="4"/>
      <c r="BD110" s="4"/>
      <c r="BE110" s="4"/>
      <c r="BK110" s="4"/>
      <c r="BL110" s="4"/>
      <c r="BM110" s="4"/>
      <c r="BO110" s="4"/>
      <c r="BQ110" s="4"/>
      <c r="BR110" s="4"/>
      <c r="BS110" s="4"/>
      <c r="BT110" s="4"/>
      <c r="BV110" s="4"/>
      <c r="BW110" s="4"/>
      <c r="BX110" s="4"/>
    </row>
    <row r="111" spans="1:76" s="3" customFormat="1" x14ac:dyDescent="0.35">
      <c r="A111" s="3">
        <v>20000</v>
      </c>
      <c r="B111" s="3" t="s">
        <v>128</v>
      </c>
      <c r="C111" s="53"/>
      <c r="E111" s="53"/>
      <c r="G111" s="30"/>
      <c r="I111" s="21"/>
      <c r="K111" s="8"/>
      <c r="M111" s="4"/>
      <c r="P111" s="21"/>
      <c r="R111" s="8"/>
      <c r="T111" s="4">
        <f t="shared" si="69"/>
        <v>0</v>
      </c>
      <c r="X111" s="21"/>
      <c r="Z111" s="8"/>
      <c r="AE111" s="21"/>
      <c r="AG111" s="8"/>
      <c r="AL111" s="8"/>
      <c r="AN111" s="8"/>
      <c r="AR111" s="8"/>
      <c r="AS111" s="8"/>
      <c r="AU111" s="8"/>
      <c r="AY111" s="8"/>
      <c r="AZ111" s="8"/>
      <c r="BB111" s="8"/>
      <c r="BF111" s="8"/>
      <c r="BH111" s="8"/>
      <c r="BJ111" s="8"/>
      <c r="BP111" s="8"/>
    </row>
    <row r="112" spans="1:76" x14ac:dyDescent="0.35">
      <c r="A112">
        <v>20100</v>
      </c>
      <c r="B112" t="s">
        <v>129</v>
      </c>
      <c r="C112" s="51">
        <v>0</v>
      </c>
      <c r="E112" s="51">
        <v>0</v>
      </c>
      <c r="G112" s="28">
        <v>0</v>
      </c>
      <c r="H112" s="13"/>
      <c r="I112" s="22">
        <v>0</v>
      </c>
      <c r="K112" s="5">
        <v>0</v>
      </c>
      <c r="L112" s="4"/>
      <c r="M112" s="4">
        <f t="shared" si="68"/>
        <v>0</v>
      </c>
      <c r="N112" s="13">
        <v>1</v>
      </c>
      <c r="O112" s="13"/>
      <c r="P112" s="22">
        <v>0</v>
      </c>
      <c r="R112" s="5">
        <v>0</v>
      </c>
      <c r="S112" s="4"/>
      <c r="T112" s="4">
        <f t="shared" si="69"/>
        <v>0</v>
      </c>
      <c r="U112" s="13">
        <v>1</v>
      </c>
      <c r="V112" s="13"/>
      <c r="X112" s="22">
        <v>0</v>
      </c>
      <c r="Z112" s="5">
        <v>0</v>
      </c>
      <c r="AA112" s="4"/>
      <c r="AB112" s="4">
        <f>X112-Z112</f>
        <v>0</v>
      </c>
      <c r="AC112" s="13">
        <v>1</v>
      </c>
      <c r="AD112" s="13"/>
      <c r="AE112" s="42"/>
      <c r="AH112" s="4"/>
      <c r="AI112" s="4"/>
      <c r="AJ112" s="13"/>
      <c r="AK112" s="13"/>
      <c r="AM112" s="13"/>
      <c r="AO112" s="4"/>
      <c r="AP112" s="4"/>
      <c r="AQ112" s="13"/>
      <c r="AS112" s="5">
        <v>0</v>
      </c>
      <c r="AU112" s="5">
        <v>0</v>
      </c>
      <c r="AV112" s="4"/>
      <c r="AW112" s="4">
        <f>AS112-AU112</f>
        <v>0</v>
      </c>
      <c r="AX112" s="13">
        <v>1</v>
      </c>
      <c r="AZ112" s="7">
        <v>0</v>
      </c>
      <c r="BB112" s="5">
        <v>0</v>
      </c>
      <c r="BC112" s="4"/>
      <c r="BD112" s="4">
        <f>AZ112-BB112</f>
        <v>0</v>
      </c>
      <c r="BE112" s="13">
        <v>1</v>
      </c>
      <c r="BH112" s="7">
        <v>0</v>
      </c>
      <c r="BJ112" s="5">
        <v>0</v>
      </c>
      <c r="BK112" s="4"/>
      <c r="BL112" s="4">
        <f>BH112-BJ112</f>
        <v>0</v>
      </c>
      <c r="BM112" s="13">
        <v>1</v>
      </c>
      <c r="BO112" s="4">
        <v>5000</v>
      </c>
      <c r="BQ112" s="4">
        <v>0</v>
      </c>
      <c r="BR112" s="4"/>
      <c r="BS112" s="4">
        <f>BO112-BQ112</f>
        <v>5000</v>
      </c>
      <c r="BT112" s="13">
        <v>1</v>
      </c>
      <c r="BV112" s="4">
        <v>0</v>
      </c>
      <c r="BW112" s="4"/>
      <c r="BX112" s="4">
        <v>15000</v>
      </c>
    </row>
    <row r="113" spans="1:76" x14ac:dyDescent="0.35">
      <c r="A113">
        <v>21999</v>
      </c>
      <c r="B113" t="s">
        <v>130</v>
      </c>
      <c r="C113" s="5">
        <f t="shared" ref="C113" si="105">SUM(C112)</f>
        <v>0</v>
      </c>
      <c r="D113" s="5"/>
      <c r="E113" s="5">
        <f t="shared" ref="E113" si="106">SUM(E112)</f>
        <v>0</v>
      </c>
      <c r="F113" s="5"/>
      <c r="G113" s="28">
        <f>SUM(G112)</f>
        <v>0</v>
      </c>
      <c r="H113" s="4"/>
      <c r="I113" s="4">
        <f>SUM(I112)</f>
        <v>0</v>
      </c>
      <c r="K113" s="5">
        <f>SUM(K112)</f>
        <v>0</v>
      </c>
      <c r="L113" s="4"/>
      <c r="M113" s="4">
        <f t="shared" si="68"/>
        <v>0</v>
      </c>
      <c r="N113" s="13">
        <v>1</v>
      </c>
      <c r="O113" s="4"/>
      <c r="P113" s="4">
        <f>SUM(P112)</f>
        <v>0</v>
      </c>
      <c r="R113" s="5">
        <f>SUM(R112)</f>
        <v>0</v>
      </c>
      <c r="S113" s="4"/>
      <c r="T113" s="4">
        <f t="shared" si="69"/>
        <v>0</v>
      </c>
      <c r="U113" s="13">
        <v>1</v>
      </c>
      <c r="V113" s="4"/>
      <c r="X113" s="4">
        <f>SUM(X112)</f>
        <v>0</v>
      </c>
      <c r="Z113" s="5">
        <f>SUM(Z112)</f>
        <v>0</v>
      </c>
      <c r="AA113" s="4"/>
      <c r="AB113" s="4">
        <f>X113-Z113</f>
        <v>0</v>
      </c>
      <c r="AC113" s="13">
        <v>1</v>
      </c>
      <c r="AD113" s="4"/>
      <c r="AH113" s="4"/>
      <c r="AI113" s="4"/>
      <c r="AJ113" s="13"/>
      <c r="AK113" s="4"/>
      <c r="AM113" s="4"/>
      <c r="AO113" s="4"/>
      <c r="AP113" s="4"/>
      <c r="AQ113" s="13"/>
      <c r="AS113" s="5">
        <f>SUM(AS112)</f>
        <v>0</v>
      </c>
      <c r="AU113" s="5">
        <f>SUM(AU112)</f>
        <v>0</v>
      </c>
      <c r="AV113" s="4"/>
      <c r="AW113" s="4"/>
      <c r="AX113" s="4"/>
      <c r="AZ113" s="7">
        <f>SUM(AZ112)</f>
        <v>0</v>
      </c>
      <c r="BB113" s="5">
        <f>SUM(BB112)</f>
        <v>0</v>
      </c>
      <c r="BC113" s="4"/>
      <c r="BD113" s="4"/>
      <c r="BE113" s="4"/>
      <c r="BH113" s="7">
        <f>SUM(BH112)</f>
        <v>0</v>
      </c>
      <c r="BJ113" s="5">
        <f>SUM(BJ112)</f>
        <v>0</v>
      </c>
      <c r="BK113" s="4"/>
      <c r="BL113" s="4"/>
      <c r="BM113" s="4"/>
      <c r="BO113" s="4">
        <f>SUM(BO112)</f>
        <v>5000</v>
      </c>
      <c r="BQ113" s="4">
        <f>SUM(BQ112)</f>
        <v>0</v>
      </c>
      <c r="BR113" s="4"/>
      <c r="BS113" s="4"/>
      <c r="BT113" s="4"/>
      <c r="BV113" s="4">
        <f>SUM(BV112)</f>
        <v>0</v>
      </c>
      <c r="BW113" s="4"/>
      <c r="BX113" s="4">
        <v>15000</v>
      </c>
    </row>
    <row r="114" spans="1:76" x14ac:dyDescent="0.35">
      <c r="G114" s="28"/>
      <c r="H114" s="4"/>
      <c r="L114" s="4"/>
      <c r="M114" s="4"/>
      <c r="N114" s="4"/>
      <c r="O114" s="4"/>
      <c r="S114" s="4"/>
      <c r="T114" s="4">
        <f t="shared" si="69"/>
        <v>0</v>
      </c>
      <c r="U114" s="4"/>
      <c r="V114" s="4"/>
      <c r="AA114" s="4"/>
      <c r="AB114" s="4"/>
      <c r="AC114" s="4"/>
      <c r="AD114" s="4"/>
      <c r="AH114" s="4"/>
      <c r="AI114" s="4"/>
      <c r="AJ114" s="4"/>
      <c r="AK114" s="4"/>
      <c r="AM114" s="4"/>
      <c r="AO114" s="4"/>
      <c r="AP114" s="4"/>
      <c r="AQ114" s="4"/>
      <c r="AV114" s="4"/>
      <c r="AW114" s="4"/>
      <c r="AX114" s="4"/>
      <c r="BC114" s="4"/>
      <c r="BD114" s="4"/>
      <c r="BE114" s="4"/>
      <c r="BK114" s="4"/>
      <c r="BL114" s="4"/>
      <c r="BM114" s="4"/>
      <c r="BO114" s="4"/>
      <c r="BQ114" s="4"/>
      <c r="BR114" s="4"/>
      <c r="BS114" s="4"/>
      <c r="BT114" s="4"/>
      <c r="BV114" s="4"/>
      <c r="BW114" s="4"/>
      <c r="BX114" s="4"/>
    </row>
    <row r="115" spans="1:76" s="3" customFormat="1" x14ac:dyDescent="0.35">
      <c r="A115" s="3">
        <v>22000</v>
      </c>
      <c r="B115" s="3" t="s">
        <v>131</v>
      </c>
      <c r="C115" s="53"/>
      <c r="E115" s="53"/>
      <c r="G115" s="30"/>
      <c r="I115" s="21"/>
      <c r="K115" s="8"/>
      <c r="M115" s="4"/>
      <c r="P115" s="21"/>
      <c r="R115" s="8"/>
      <c r="T115" s="4">
        <f t="shared" si="69"/>
        <v>0</v>
      </c>
      <c r="X115" s="21"/>
      <c r="Z115" s="8"/>
      <c r="AE115" s="21"/>
      <c r="AG115" s="8"/>
      <c r="AL115" s="8"/>
      <c r="AN115" s="8"/>
      <c r="AR115" s="8"/>
      <c r="AS115" s="8"/>
      <c r="AU115" s="8"/>
      <c r="AY115" s="8"/>
      <c r="AZ115" s="8"/>
      <c r="BB115" s="8"/>
      <c r="BF115" s="8"/>
      <c r="BH115" s="8"/>
      <c r="BJ115" s="8"/>
      <c r="BP115" s="8"/>
    </row>
    <row r="116" spans="1:76" x14ac:dyDescent="0.35">
      <c r="A116">
        <v>22200</v>
      </c>
      <c r="B116" t="s">
        <v>132</v>
      </c>
      <c r="C116" s="51">
        <v>0</v>
      </c>
      <c r="E116" s="51">
        <v>0</v>
      </c>
      <c r="G116" s="28">
        <v>0</v>
      </c>
      <c r="H116" s="12"/>
      <c r="I116" s="22">
        <v>0</v>
      </c>
      <c r="K116" s="5">
        <v>0</v>
      </c>
      <c r="L116" s="4"/>
      <c r="M116" s="4">
        <f t="shared" si="68"/>
        <v>0</v>
      </c>
      <c r="N116" s="12">
        <v>0</v>
      </c>
      <c r="O116" s="12"/>
      <c r="P116" s="22">
        <v>0</v>
      </c>
      <c r="R116" s="5">
        <v>5000</v>
      </c>
      <c r="S116" s="4"/>
      <c r="T116" s="4">
        <f t="shared" si="69"/>
        <v>-5000</v>
      </c>
      <c r="U116" s="12">
        <f>T116/R116</f>
        <v>-1</v>
      </c>
      <c r="V116" s="12"/>
      <c r="X116" s="22">
        <v>0</v>
      </c>
      <c r="Z116" s="5">
        <v>5000</v>
      </c>
      <c r="AA116" s="4"/>
      <c r="AB116" s="4">
        <f>X116-Z116</f>
        <v>-5000</v>
      </c>
      <c r="AC116" s="12">
        <f>AB116/Z116</f>
        <v>-1</v>
      </c>
      <c r="AD116" s="12"/>
      <c r="AE116" s="42"/>
      <c r="AH116" s="4"/>
      <c r="AI116" s="4"/>
      <c r="AJ116" s="12"/>
      <c r="AK116" s="12"/>
      <c r="AM116" s="12"/>
      <c r="AO116" s="4"/>
      <c r="AP116" s="4"/>
      <c r="AQ116" s="12"/>
      <c r="AS116" s="5">
        <v>0</v>
      </c>
      <c r="AU116" s="5">
        <v>0</v>
      </c>
      <c r="AV116" s="4"/>
      <c r="AW116" s="4">
        <f t="shared" ref="AW116:AW125" si="107">AS116-AU116</f>
        <v>0</v>
      </c>
      <c r="AX116" s="12">
        <v>0</v>
      </c>
      <c r="AZ116" s="7">
        <v>0</v>
      </c>
      <c r="BB116" s="5">
        <v>0</v>
      </c>
      <c r="BC116" s="4"/>
      <c r="BD116" s="4">
        <f t="shared" ref="BD116:BD125" si="108">AZ116-BB116</f>
        <v>0</v>
      </c>
      <c r="BE116" s="12">
        <v>0</v>
      </c>
      <c r="BH116" s="7">
        <v>0</v>
      </c>
      <c r="BJ116" s="5">
        <v>0</v>
      </c>
      <c r="BK116" s="4"/>
      <c r="BL116" s="4">
        <f t="shared" ref="BL116:BL125" si="109">BH116-BJ116</f>
        <v>0</v>
      </c>
      <c r="BM116" s="12">
        <v>0</v>
      </c>
      <c r="BO116" s="4">
        <v>0</v>
      </c>
      <c r="BQ116" s="4">
        <v>0</v>
      </c>
      <c r="BR116" s="4"/>
      <c r="BS116" s="4">
        <f t="shared" ref="BS116:BS125" si="110">BO116-BQ116</f>
        <v>0</v>
      </c>
      <c r="BT116" s="12">
        <v>0</v>
      </c>
      <c r="BV116" s="4">
        <v>0</v>
      </c>
      <c r="BW116" s="4"/>
      <c r="BX116" s="4">
        <v>1000</v>
      </c>
    </row>
    <row r="117" spans="1:76" x14ac:dyDescent="0.35">
      <c r="A117">
        <v>22300</v>
      </c>
      <c r="B117" t="s">
        <v>133</v>
      </c>
      <c r="C117" s="51">
        <v>0</v>
      </c>
      <c r="E117" s="51">
        <v>0</v>
      </c>
      <c r="G117" s="28">
        <v>0</v>
      </c>
      <c r="H117" s="12"/>
      <c r="I117" s="22">
        <v>0</v>
      </c>
      <c r="K117" s="5">
        <v>0</v>
      </c>
      <c r="L117" s="4"/>
      <c r="M117" s="4">
        <f t="shared" si="68"/>
        <v>0</v>
      </c>
      <c r="N117" s="12">
        <v>0</v>
      </c>
      <c r="O117" s="12"/>
      <c r="P117" s="22">
        <v>0</v>
      </c>
      <c r="R117" s="5">
        <v>0</v>
      </c>
      <c r="S117" s="4"/>
      <c r="T117" s="4">
        <f t="shared" si="69"/>
        <v>0</v>
      </c>
      <c r="U117" s="12">
        <v>0</v>
      </c>
      <c r="V117" s="12"/>
      <c r="X117" s="22">
        <v>0</v>
      </c>
      <c r="Z117" s="5">
        <v>0</v>
      </c>
      <c r="AA117" s="4"/>
      <c r="AB117" s="4">
        <f t="shared" ref="AB117:AB125" si="111">X117-Z117</f>
        <v>0</v>
      </c>
      <c r="AC117" s="12">
        <v>0</v>
      </c>
      <c r="AD117" s="12"/>
      <c r="AE117" s="42"/>
      <c r="AH117" s="4"/>
      <c r="AI117" s="4"/>
      <c r="AJ117" s="12"/>
      <c r="AK117" s="12"/>
      <c r="AM117" s="12"/>
      <c r="AO117" s="4"/>
      <c r="AP117" s="4"/>
      <c r="AQ117" s="12"/>
      <c r="AS117" s="5">
        <v>3452812</v>
      </c>
      <c r="AU117" s="5">
        <v>4000000</v>
      </c>
      <c r="AV117" s="4"/>
      <c r="AW117" s="4">
        <f t="shared" si="107"/>
        <v>-547188</v>
      </c>
      <c r="AX117" s="12">
        <f>AW117/AU117</f>
        <v>-0.136797</v>
      </c>
      <c r="AZ117" s="7">
        <v>3986368</v>
      </c>
      <c r="BB117" s="5">
        <v>2000000</v>
      </c>
      <c r="BC117" s="4"/>
      <c r="BD117" s="4">
        <f t="shared" si="108"/>
        <v>1986368</v>
      </c>
      <c r="BE117" s="12">
        <f>BD117/BB117</f>
        <v>0.99318399999999996</v>
      </c>
      <c r="BH117" s="7">
        <v>2180802</v>
      </c>
      <c r="BJ117" s="5">
        <v>2000000</v>
      </c>
      <c r="BK117" s="4"/>
      <c r="BL117" s="4">
        <f t="shared" si="109"/>
        <v>180802</v>
      </c>
      <c r="BM117" s="12">
        <f>BL117/BJ117</f>
        <v>9.0400999999999995E-2</v>
      </c>
      <c r="BO117" s="4">
        <v>1881503</v>
      </c>
      <c r="BQ117" s="4">
        <v>2000000</v>
      </c>
      <c r="BR117" s="4"/>
      <c r="BS117" s="4">
        <f t="shared" si="110"/>
        <v>-118497</v>
      </c>
      <c r="BT117" s="12">
        <f>BS117/BQ117</f>
        <v>-5.9248500000000003E-2</v>
      </c>
      <c r="BV117" s="4">
        <v>2240283</v>
      </c>
      <c r="BW117" s="4"/>
      <c r="BX117" s="4">
        <v>1398018</v>
      </c>
    </row>
    <row r="118" spans="1:76" x14ac:dyDescent="0.35">
      <c r="A118">
        <v>22500</v>
      </c>
      <c r="B118" t="s">
        <v>134</v>
      </c>
      <c r="C118" s="51">
        <v>0</v>
      </c>
      <c r="E118" s="51">
        <v>0</v>
      </c>
      <c r="G118" s="28">
        <v>0</v>
      </c>
      <c r="H118" s="12"/>
      <c r="I118" s="22">
        <v>0</v>
      </c>
      <c r="K118" s="5">
        <v>0</v>
      </c>
      <c r="L118" s="4"/>
      <c r="M118" s="4">
        <f t="shared" si="68"/>
        <v>0</v>
      </c>
      <c r="N118" s="12">
        <v>0</v>
      </c>
      <c r="O118" s="12"/>
      <c r="P118" s="22">
        <v>0</v>
      </c>
      <c r="R118" s="5">
        <v>0</v>
      </c>
      <c r="S118" s="4"/>
      <c r="T118" s="4">
        <f t="shared" si="69"/>
        <v>0</v>
      </c>
      <c r="U118" s="12">
        <v>0</v>
      </c>
      <c r="V118" s="12"/>
      <c r="X118" s="22">
        <v>0</v>
      </c>
      <c r="Z118" s="5">
        <v>0</v>
      </c>
      <c r="AA118" s="4"/>
      <c r="AB118" s="4">
        <f t="shared" si="111"/>
        <v>0</v>
      </c>
      <c r="AC118" s="12">
        <v>0</v>
      </c>
      <c r="AD118" s="12"/>
      <c r="AE118" s="42"/>
      <c r="AH118" s="4"/>
      <c r="AI118" s="4"/>
      <c r="AJ118" s="12"/>
      <c r="AK118" s="12"/>
      <c r="AM118" s="12"/>
      <c r="AO118" s="4"/>
      <c r="AP118" s="4"/>
      <c r="AQ118" s="12"/>
      <c r="AS118" s="5">
        <v>99582</v>
      </c>
      <c r="AU118" s="5">
        <v>850000</v>
      </c>
      <c r="AV118" s="4"/>
      <c r="AW118" s="4">
        <f t="shared" si="107"/>
        <v>-750418</v>
      </c>
      <c r="AX118" s="12">
        <f>AW118/AU118</f>
        <v>-0.88284470588235298</v>
      </c>
      <c r="AZ118" s="7">
        <v>865000</v>
      </c>
      <c r="BB118" s="5">
        <v>850000</v>
      </c>
      <c r="BC118" s="4"/>
      <c r="BD118" s="4">
        <f t="shared" si="108"/>
        <v>15000</v>
      </c>
      <c r="BE118" s="12">
        <f>BD118/BB118</f>
        <v>1.7647058823529412E-2</v>
      </c>
      <c r="BH118" s="7">
        <v>842115</v>
      </c>
      <c r="BJ118" s="5">
        <v>850000</v>
      </c>
      <c r="BK118" s="4"/>
      <c r="BL118" s="4">
        <f t="shared" si="109"/>
        <v>-7885</v>
      </c>
      <c r="BM118" s="12">
        <f>BL118/BJ118</f>
        <v>-9.276470588235294E-3</v>
      </c>
      <c r="BO118" s="4">
        <v>832646</v>
      </c>
      <c r="BQ118" s="4">
        <v>900000</v>
      </c>
      <c r="BR118" s="4"/>
      <c r="BS118" s="4">
        <f t="shared" si="110"/>
        <v>-67354</v>
      </c>
      <c r="BT118" s="12">
        <f>BS118/BQ118</f>
        <v>-7.4837777777777781E-2</v>
      </c>
      <c r="BV118" s="4">
        <v>925296</v>
      </c>
      <c r="BW118" s="4"/>
      <c r="BX118" s="4">
        <v>596138</v>
      </c>
    </row>
    <row r="119" spans="1:76" x14ac:dyDescent="0.35">
      <c r="A119">
        <v>22550</v>
      </c>
      <c r="B119" t="s">
        <v>135</v>
      </c>
      <c r="C119" s="51">
        <v>0</v>
      </c>
      <c r="E119" s="51">
        <v>69530</v>
      </c>
      <c r="G119" s="28">
        <v>0</v>
      </c>
      <c r="H119" s="12"/>
      <c r="I119" s="22">
        <v>50000</v>
      </c>
      <c r="K119" s="5">
        <v>0</v>
      </c>
      <c r="L119" s="4"/>
      <c r="M119" s="4">
        <f t="shared" si="68"/>
        <v>50000</v>
      </c>
      <c r="N119" s="12">
        <v>0</v>
      </c>
      <c r="O119" s="12"/>
      <c r="P119" s="22">
        <v>9079</v>
      </c>
      <c r="R119" s="5">
        <v>0</v>
      </c>
      <c r="S119" s="4"/>
      <c r="T119" s="4">
        <f t="shared" si="69"/>
        <v>9079</v>
      </c>
      <c r="U119" s="12">
        <v>0</v>
      </c>
      <c r="V119" s="12"/>
      <c r="X119" s="22">
        <v>30224</v>
      </c>
      <c r="Z119" s="5">
        <v>0</v>
      </c>
      <c r="AA119" s="4"/>
      <c r="AB119" s="4">
        <f t="shared" si="111"/>
        <v>30224</v>
      </c>
      <c r="AC119" s="12">
        <v>0</v>
      </c>
      <c r="AD119" s="12"/>
      <c r="AE119" s="42"/>
      <c r="AH119" s="4"/>
      <c r="AI119" s="4"/>
      <c r="AJ119" s="12"/>
      <c r="AK119" s="12"/>
      <c r="AM119" s="12"/>
      <c r="AO119" s="4"/>
      <c r="AP119" s="4"/>
      <c r="AQ119" s="12"/>
      <c r="AS119" s="5">
        <v>950000</v>
      </c>
      <c r="AU119" s="5">
        <v>0</v>
      </c>
      <c r="AV119" s="4"/>
      <c r="AW119" s="4">
        <f t="shared" si="107"/>
        <v>950000</v>
      </c>
      <c r="AX119" s="12">
        <v>1</v>
      </c>
      <c r="AZ119" s="7">
        <v>0</v>
      </c>
      <c r="BB119" s="5">
        <v>0</v>
      </c>
      <c r="BC119" s="4"/>
      <c r="BD119" s="4">
        <f t="shared" si="108"/>
        <v>0</v>
      </c>
      <c r="BE119" s="12">
        <v>1</v>
      </c>
      <c r="BH119" s="7">
        <v>0</v>
      </c>
      <c r="BJ119" s="5">
        <v>0</v>
      </c>
      <c r="BK119" s="4"/>
      <c r="BL119" s="4">
        <f t="shared" si="109"/>
        <v>0</v>
      </c>
      <c r="BM119" s="12">
        <v>1</v>
      </c>
      <c r="BO119" s="4">
        <v>85000</v>
      </c>
      <c r="BQ119" s="4">
        <v>0</v>
      </c>
      <c r="BR119" s="4"/>
      <c r="BS119" s="4">
        <f t="shared" si="110"/>
        <v>85000</v>
      </c>
      <c r="BT119" s="12">
        <v>1</v>
      </c>
      <c r="BV119" s="4"/>
      <c r="BW119" s="4"/>
      <c r="BX119" s="4"/>
    </row>
    <row r="120" spans="1:76" x14ac:dyDescent="0.35">
      <c r="A120">
        <v>22570</v>
      </c>
      <c r="B120" t="s">
        <v>136</v>
      </c>
      <c r="C120" s="51">
        <v>0</v>
      </c>
      <c r="E120" s="51">
        <v>0</v>
      </c>
      <c r="G120" s="28">
        <v>0</v>
      </c>
      <c r="H120" s="12"/>
      <c r="I120" s="22">
        <v>0</v>
      </c>
      <c r="K120" s="5">
        <v>0</v>
      </c>
      <c r="L120" s="4"/>
      <c r="M120" s="4">
        <f t="shared" si="68"/>
        <v>0</v>
      </c>
      <c r="N120" s="12">
        <v>0</v>
      </c>
      <c r="O120" s="12"/>
      <c r="P120" s="22">
        <v>0</v>
      </c>
      <c r="R120" s="5">
        <v>0</v>
      </c>
      <c r="S120" s="4"/>
      <c r="T120" s="4">
        <f t="shared" si="69"/>
        <v>0</v>
      </c>
      <c r="U120" s="12">
        <v>0</v>
      </c>
      <c r="V120" s="12"/>
      <c r="X120" s="22">
        <v>0</v>
      </c>
      <c r="Z120" s="5">
        <v>0</v>
      </c>
      <c r="AA120" s="4"/>
      <c r="AB120" s="4">
        <f t="shared" si="111"/>
        <v>0</v>
      </c>
      <c r="AC120" s="12">
        <v>0</v>
      </c>
      <c r="AD120" s="12"/>
      <c r="AE120" s="42"/>
      <c r="AH120" s="4"/>
      <c r="AI120" s="4"/>
      <c r="AJ120" s="12"/>
      <c r="AK120" s="12"/>
      <c r="AM120" s="12"/>
      <c r="AO120" s="4"/>
      <c r="AP120" s="4"/>
      <c r="AQ120" s="12"/>
      <c r="AS120" s="5">
        <v>0</v>
      </c>
      <c r="AU120" s="5">
        <v>0</v>
      </c>
      <c r="AV120" s="4"/>
      <c r="AW120" s="4">
        <f t="shared" si="107"/>
        <v>0</v>
      </c>
      <c r="AX120" s="12">
        <v>0</v>
      </c>
      <c r="AZ120" s="7">
        <v>0</v>
      </c>
      <c r="BB120" s="5">
        <v>50000</v>
      </c>
      <c r="BC120" s="4"/>
      <c r="BD120" s="4">
        <f t="shared" si="108"/>
        <v>-50000</v>
      </c>
      <c r="BE120" s="12">
        <f>BD120/BB120</f>
        <v>-1</v>
      </c>
      <c r="BH120" s="7">
        <v>0</v>
      </c>
      <c r="BJ120" s="5">
        <v>50000</v>
      </c>
      <c r="BK120" s="4"/>
      <c r="BL120" s="4">
        <f t="shared" si="109"/>
        <v>-50000</v>
      </c>
      <c r="BM120" s="12">
        <f>BL120/BJ120</f>
        <v>-1</v>
      </c>
      <c r="BO120" s="4">
        <v>0</v>
      </c>
      <c r="BQ120" s="4">
        <v>50000</v>
      </c>
      <c r="BR120" s="4"/>
      <c r="BS120" s="4">
        <f t="shared" si="110"/>
        <v>-50000</v>
      </c>
      <c r="BT120" s="12">
        <f>BS120/BQ120</f>
        <v>-1</v>
      </c>
      <c r="BV120" s="4">
        <v>24576</v>
      </c>
      <c r="BW120" s="4"/>
      <c r="BX120" s="4">
        <v>60000</v>
      </c>
    </row>
    <row r="121" spans="1:76" x14ac:dyDescent="0.35">
      <c r="A121">
        <v>22700</v>
      </c>
      <c r="B121" t="s">
        <v>137</v>
      </c>
      <c r="C121" s="51">
        <v>0</v>
      </c>
      <c r="E121" s="51">
        <v>0</v>
      </c>
      <c r="G121" s="28">
        <v>0</v>
      </c>
      <c r="H121" s="12"/>
      <c r="I121" s="22">
        <v>0</v>
      </c>
      <c r="K121" s="5">
        <v>0</v>
      </c>
      <c r="L121" s="4"/>
      <c r="M121" s="4">
        <f t="shared" si="68"/>
        <v>0</v>
      </c>
      <c r="N121" s="12">
        <v>0</v>
      </c>
      <c r="O121" s="12"/>
      <c r="P121" s="22">
        <v>0</v>
      </c>
      <c r="S121" s="4"/>
      <c r="T121" s="4">
        <f t="shared" si="69"/>
        <v>0</v>
      </c>
      <c r="U121" s="12">
        <v>0</v>
      </c>
      <c r="V121" s="12"/>
      <c r="X121" s="22">
        <v>0</v>
      </c>
      <c r="AA121" s="4"/>
      <c r="AB121" s="4">
        <f t="shared" si="111"/>
        <v>0</v>
      </c>
      <c r="AC121" s="12">
        <v>0</v>
      </c>
      <c r="AD121" s="12"/>
      <c r="AE121" s="42"/>
      <c r="AH121" s="4"/>
      <c r="AI121" s="4"/>
      <c r="AJ121" s="12"/>
      <c r="AK121" s="12"/>
      <c r="AM121" s="12"/>
      <c r="AO121" s="4"/>
      <c r="AP121" s="4"/>
      <c r="AQ121" s="12"/>
      <c r="AS121" s="5">
        <v>0</v>
      </c>
      <c r="AU121" s="5">
        <v>0</v>
      </c>
      <c r="AV121" s="4"/>
      <c r="AW121" s="4">
        <f t="shared" si="107"/>
        <v>0</v>
      </c>
      <c r="AX121" s="12">
        <v>0</v>
      </c>
      <c r="AZ121" s="7">
        <v>0</v>
      </c>
      <c r="BB121" s="5">
        <v>50000</v>
      </c>
      <c r="BC121" s="4"/>
      <c r="BD121" s="4">
        <f t="shared" ref="BD121" si="112">AZ121-BB121</f>
        <v>-50000</v>
      </c>
      <c r="BE121" s="12">
        <f>BD121/BB121</f>
        <v>-1</v>
      </c>
      <c r="BH121" s="7">
        <v>0</v>
      </c>
      <c r="BJ121" s="5">
        <v>50000</v>
      </c>
      <c r="BK121" s="4"/>
      <c r="BL121" s="4">
        <f t="shared" ref="BL121" si="113">BH121-BJ121</f>
        <v>-50000</v>
      </c>
      <c r="BM121" s="12">
        <f>BL121/BJ121</f>
        <v>-1</v>
      </c>
      <c r="BO121" s="4">
        <v>0</v>
      </c>
      <c r="BQ121" s="4">
        <v>50000</v>
      </c>
      <c r="BR121" s="4"/>
      <c r="BS121" s="4">
        <f t="shared" si="110"/>
        <v>-50000</v>
      </c>
      <c r="BT121" s="12">
        <f>BS121/BQ121</f>
        <v>-1</v>
      </c>
      <c r="BV121" s="4">
        <v>24576</v>
      </c>
      <c r="BW121" s="4"/>
      <c r="BX121" s="4">
        <v>60000</v>
      </c>
    </row>
    <row r="122" spans="1:76" x14ac:dyDescent="0.35">
      <c r="A122">
        <v>22750</v>
      </c>
      <c r="B122" t="s">
        <v>138</v>
      </c>
      <c r="C122" s="51">
        <v>0</v>
      </c>
      <c r="E122" s="51">
        <v>0</v>
      </c>
      <c r="G122" s="28">
        <v>0</v>
      </c>
      <c r="H122" s="12"/>
      <c r="I122" s="22">
        <v>0</v>
      </c>
      <c r="K122" s="5">
        <v>0</v>
      </c>
      <c r="L122" s="4"/>
      <c r="M122" s="4">
        <f t="shared" si="68"/>
        <v>0</v>
      </c>
      <c r="N122" s="12">
        <v>0</v>
      </c>
      <c r="O122" s="12"/>
      <c r="P122" s="22">
        <v>0</v>
      </c>
      <c r="R122" s="5">
        <v>0</v>
      </c>
      <c r="S122" s="4"/>
      <c r="T122" s="4">
        <f t="shared" si="69"/>
        <v>0</v>
      </c>
      <c r="U122" s="12">
        <v>0</v>
      </c>
      <c r="V122" s="12"/>
      <c r="X122" s="22">
        <v>0</v>
      </c>
      <c r="Z122" s="5">
        <v>0</v>
      </c>
      <c r="AA122" s="4"/>
      <c r="AB122" s="4">
        <f t="shared" si="111"/>
        <v>0</v>
      </c>
      <c r="AC122" s="12">
        <v>0</v>
      </c>
      <c r="AD122" s="12"/>
      <c r="AE122" s="42"/>
      <c r="AH122" s="4"/>
      <c r="AI122" s="4"/>
      <c r="AJ122" s="12"/>
      <c r="AK122" s="12"/>
      <c r="AM122" s="12"/>
      <c r="AO122" s="4"/>
      <c r="AP122" s="4"/>
      <c r="AQ122" s="12"/>
      <c r="AS122" s="5">
        <v>0</v>
      </c>
      <c r="AU122" s="5">
        <v>100000</v>
      </c>
      <c r="AV122" s="4"/>
      <c r="AW122" s="4">
        <f t="shared" si="107"/>
        <v>-100000</v>
      </c>
      <c r="AX122" s="12">
        <v>1</v>
      </c>
      <c r="AZ122" s="7">
        <v>0</v>
      </c>
      <c r="BB122" s="5">
        <v>100000</v>
      </c>
      <c r="BC122" s="4"/>
      <c r="BD122" s="4">
        <f t="shared" si="108"/>
        <v>-100000</v>
      </c>
      <c r="BE122" s="12">
        <v>1</v>
      </c>
      <c r="BH122" s="7">
        <v>0</v>
      </c>
      <c r="BJ122" s="5">
        <v>100000</v>
      </c>
      <c r="BK122" s="4"/>
      <c r="BL122" s="4">
        <f t="shared" si="109"/>
        <v>-100000</v>
      </c>
      <c r="BM122" s="12">
        <v>1</v>
      </c>
      <c r="BO122" s="4">
        <v>300000</v>
      </c>
      <c r="BQ122" s="4">
        <v>0</v>
      </c>
      <c r="BR122" s="4"/>
      <c r="BS122" s="4">
        <f t="shared" si="110"/>
        <v>300000</v>
      </c>
      <c r="BT122" s="12">
        <v>1</v>
      </c>
      <c r="BV122" s="4">
        <v>0</v>
      </c>
      <c r="BW122" s="4"/>
      <c r="BX122" s="4">
        <v>0</v>
      </c>
    </row>
    <row r="123" spans="1:76" x14ac:dyDescent="0.35">
      <c r="A123">
        <v>22900</v>
      </c>
      <c r="B123" t="s">
        <v>40</v>
      </c>
      <c r="C123" s="51">
        <v>0</v>
      </c>
      <c r="E123" s="51">
        <v>0</v>
      </c>
      <c r="G123" s="28">
        <v>0</v>
      </c>
      <c r="H123" s="12"/>
      <c r="I123" s="22">
        <v>0</v>
      </c>
      <c r="K123" s="5">
        <v>0</v>
      </c>
      <c r="L123" s="4"/>
      <c r="M123" s="4">
        <f t="shared" si="68"/>
        <v>0</v>
      </c>
      <c r="N123" s="12">
        <v>0</v>
      </c>
      <c r="O123" s="12"/>
      <c r="P123" s="22">
        <f>290852+-208800</f>
        <v>82052</v>
      </c>
      <c r="R123" s="5">
        <v>0</v>
      </c>
      <c r="S123" s="4"/>
      <c r="T123" s="4">
        <f t="shared" si="69"/>
        <v>82052</v>
      </c>
      <c r="U123" s="12">
        <v>0</v>
      </c>
      <c r="V123" s="12"/>
      <c r="X123" s="22">
        <f>114536+40000</f>
        <v>154536</v>
      </c>
      <c r="Z123" s="5">
        <v>0</v>
      </c>
      <c r="AA123" s="4"/>
      <c r="AB123" s="4">
        <f t="shared" si="111"/>
        <v>154536</v>
      </c>
      <c r="AC123" s="12">
        <v>0</v>
      </c>
      <c r="AD123" s="12"/>
      <c r="AE123" s="42"/>
      <c r="AH123" s="4"/>
      <c r="AI123" s="4"/>
      <c r="AJ123" s="12"/>
      <c r="AK123" s="12"/>
      <c r="AM123" s="12"/>
      <c r="AO123" s="4"/>
      <c r="AP123" s="4"/>
      <c r="AQ123" s="12"/>
      <c r="AS123" s="5">
        <v>1000</v>
      </c>
      <c r="AU123" s="5">
        <v>0</v>
      </c>
      <c r="AV123" s="4"/>
      <c r="AW123" s="4">
        <f t="shared" si="107"/>
        <v>1000</v>
      </c>
      <c r="AX123" s="12">
        <v>1</v>
      </c>
      <c r="AZ123" s="7">
        <v>0</v>
      </c>
      <c r="BB123" s="5">
        <v>0</v>
      </c>
      <c r="BC123" s="4"/>
      <c r="BD123" s="4">
        <f t="shared" si="108"/>
        <v>0</v>
      </c>
      <c r="BE123" s="12">
        <v>1</v>
      </c>
      <c r="BH123" s="7">
        <v>0</v>
      </c>
      <c r="BJ123" s="5">
        <v>0</v>
      </c>
      <c r="BK123" s="4"/>
      <c r="BL123" s="4">
        <f t="shared" si="109"/>
        <v>0</v>
      </c>
      <c r="BM123" s="12">
        <v>1</v>
      </c>
      <c r="BO123" s="4">
        <v>54500</v>
      </c>
      <c r="BQ123" s="4">
        <v>0</v>
      </c>
      <c r="BR123" s="4"/>
      <c r="BS123" s="4">
        <f t="shared" si="110"/>
        <v>54500</v>
      </c>
      <c r="BT123" s="12">
        <v>1</v>
      </c>
      <c r="BV123" s="4"/>
      <c r="BW123" s="4"/>
      <c r="BX123" s="4"/>
    </row>
    <row r="124" spans="1:76" x14ac:dyDescent="0.35">
      <c r="A124">
        <v>23350</v>
      </c>
      <c r="B124" t="s">
        <v>139</v>
      </c>
      <c r="C124" s="51">
        <v>0</v>
      </c>
      <c r="E124" s="51">
        <v>0</v>
      </c>
      <c r="G124" s="28">
        <v>0</v>
      </c>
      <c r="H124" s="12"/>
      <c r="I124" s="22">
        <v>0</v>
      </c>
      <c r="K124" s="5">
        <v>0</v>
      </c>
      <c r="L124" s="4"/>
      <c r="M124" s="4">
        <f t="shared" si="68"/>
        <v>0</v>
      </c>
      <c r="N124" s="12">
        <v>0</v>
      </c>
      <c r="O124" s="12"/>
      <c r="P124" s="22">
        <v>0</v>
      </c>
      <c r="R124" s="5">
        <v>0</v>
      </c>
      <c r="S124" s="4"/>
      <c r="T124" s="4">
        <f t="shared" si="69"/>
        <v>0</v>
      </c>
      <c r="U124" s="12">
        <v>0</v>
      </c>
      <c r="V124" s="12"/>
      <c r="X124" s="22">
        <v>0</v>
      </c>
      <c r="Z124" s="5">
        <v>0</v>
      </c>
      <c r="AA124" s="4"/>
      <c r="AB124" s="4">
        <f t="shared" si="111"/>
        <v>0</v>
      </c>
      <c r="AC124" s="12">
        <v>0</v>
      </c>
      <c r="AD124" s="12"/>
      <c r="AE124" s="42"/>
      <c r="AH124" s="4"/>
      <c r="AI124" s="4"/>
      <c r="AJ124" s="12"/>
      <c r="AK124" s="12"/>
      <c r="AM124" s="12"/>
      <c r="AO124" s="4"/>
      <c r="AP124" s="4"/>
      <c r="AQ124" s="12"/>
      <c r="AS124" s="5">
        <v>207500</v>
      </c>
      <c r="AU124" s="5">
        <v>0</v>
      </c>
      <c r="AV124" s="4"/>
      <c r="AW124" s="4">
        <f t="shared" si="107"/>
        <v>207500</v>
      </c>
      <c r="AX124" s="12">
        <v>1</v>
      </c>
      <c r="AZ124" s="7">
        <v>0</v>
      </c>
      <c r="BB124" s="5">
        <v>15000</v>
      </c>
      <c r="BC124" s="4"/>
      <c r="BD124" s="4">
        <f t="shared" si="108"/>
        <v>-15000</v>
      </c>
      <c r="BE124" s="12">
        <v>1</v>
      </c>
      <c r="BH124" s="7">
        <v>15000</v>
      </c>
      <c r="BJ124" s="5">
        <v>45000</v>
      </c>
      <c r="BK124" s="4"/>
      <c r="BL124" s="4">
        <f t="shared" si="109"/>
        <v>-30000</v>
      </c>
      <c r="BM124" s="12">
        <v>1</v>
      </c>
      <c r="BO124" s="4">
        <v>42500</v>
      </c>
      <c r="BQ124" s="4">
        <v>0</v>
      </c>
      <c r="BR124" s="4"/>
      <c r="BS124" s="4">
        <f t="shared" si="110"/>
        <v>42500</v>
      </c>
      <c r="BT124" s="12">
        <v>1</v>
      </c>
      <c r="BV124" s="4">
        <v>0</v>
      </c>
      <c r="BW124" s="4"/>
      <c r="BX124" s="4">
        <v>22500</v>
      </c>
    </row>
    <row r="125" spans="1:76" x14ac:dyDescent="0.35">
      <c r="A125">
        <v>29998</v>
      </c>
      <c r="B125" t="s">
        <v>140</v>
      </c>
      <c r="C125" s="5">
        <f t="shared" ref="C125" si="114">SUM(C116:C124)</f>
        <v>0</v>
      </c>
      <c r="D125" s="5"/>
      <c r="E125" s="5">
        <f t="shared" ref="E125" si="115">SUM(E116:E124)</f>
        <v>69530</v>
      </c>
      <c r="F125" s="5"/>
      <c r="G125" s="28">
        <f>SUM(G116:G124)</f>
        <v>0</v>
      </c>
      <c r="H125" s="12"/>
      <c r="I125" s="22">
        <f>SUM(I116:I124)</f>
        <v>50000</v>
      </c>
      <c r="K125" s="5">
        <f>SUM(K116:K124)</f>
        <v>0</v>
      </c>
      <c r="L125" s="4"/>
      <c r="M125" s="4">
        <f t="shared" si="68"/>
        <v>50000</v>
      </c>
      <c r="N125" s="12">
        <v>0</v>
      </c>
      <c r="O125" s="12"/>
      <c r="P125" s="22">
        <f>SUM(P116:P124)</f>
        <v>91131</v>
      </c>
      <c r="R125" s="5">
        <f>SUM(R116:R124)</f>
        <v>5000</v>
      </c>
      <c r="S125" s="4"/>
      <c r="T125" s="4">
        <f t="shared" si="69"/>
        <v>86131</v>
      </c>
      <c r="U125" s="12">
        <f t="shared" ref="U125" si="116">T125/R125</f>
        <v>17.226199999999999</v>
      </c>
      <c r="V125" s="12"/>
      <c r="X125" s="22">
        <f>SUM(X116:X124)</f>
        <v>184760</v>
      </c>
      <c r="Z125" s="5">
        <f>SUM(Z116:Z124)</f>
        <v>5000</v>
      </c>
      <c r="AA125" s="4"/>
      <c r="AB125" s="4">
        <f t="shared" si="111"/>
        <v>179760</v>
      </c>
      <c r="AC125" s="12">
        <f t="shared" ref="AC125" si="117">AB125/Z125</f>
        <v>35.951999999999998</v>
      </c>
      <c r="AD125" s="12"/>
      <c r="AE125" s="42"/>
      <c r="AH125" s="4"/>
      <c r="AI125" s="4"/>
      <c r="AJ125" s="12"/>
      <c r="AK125" s="12"/>
      <c r="AM125" s="12"/>
      <c r="AO125" s="4"/>
      <c r="AP125" s="4"/>
      <c r="AQ125" s="12"/>
      <c r="AS125" s="5">
        <f>SUM(AS116:AS124)</f>
        <v>4710894</v>
      </c>
      <c r="AU125" s="5">
        <f>SUM(AU116:AU124)</f>
        <v>4950000</v>
      </c>
      <c r="AV125" s="4"/>
      <c r="AW125" s="4">
        <f t="shared" si="107"/>
        <v>-239106</v>
      </c>
      <c r="AX125" s="12">
        <f>AW125/AU125</f>
        <v>-4.8304242424242423E-2</v>
      </c>
      <c r="AZ125" s="7">
        <f>SUM(AZ116:AZ124)</f>
        <v>4851368</v>
      </c>
      <c r="BB125" s="5">
        <f>SUM(BB116:BB124)</f>
        <v>3065000</v>
      </c>
      <c r="BC125" s="4"/>
      <c r="BD125" s="4">
        <f t="shared" si="108"/>
        <v>1786368</v>
      </c>
      <c r="BE125" s="12">
        <f>BD125/BB125</f>
        <v>0.58282805872756938</v>
      </c>
      <c r="BH125" s="7">
        <f>SUM(BH116:BH124)</f>
        <v>3037917</v>
      </c>
      <c r="BJ125" s="5">
        <f>SUM(BJ116:BJ124)</f>
        <v>3095000</v>
      </c>
      <c r="BK125" s="4"/>
      <c r="BL125" s="4">
        <f t="shared" si="109"/>
        <v>-57083</v>
      </c>
      <c r="BM125" s="12">
        <f>BL125/BJ125</f>
        <v>-1.8443618739903068E-2</v>
      </c>
      <c r="BO125" s="4">
        <f>SUM(BO116:BO124)</f>
        <v>3196149</v>
      </c>
      <c r="BQ125" s="4">
        <f>SUM(BQ116:BQ124)</f>
        <v>3000000</v>
      </c>
      <c r="BR125" s="4"/>
      <c r="BS125" s="4">
        <f t="shared" si="110"/>
        <v>196149</v>
      </c>
      <c r="BT125" s="12">
        <f>BS125/BQ125</f>
        <v>6.5382999999999997E-2</v>
      </c>
      <c r="BV125" s="4">
        <f>SUM(BV116:BV124)</f>
        <v>3214731</v>
      </c>
      <c r="BW125" s="4"/>
      <c r="BX125" s="4">
        <v>2077656</v>
      </c>
    </row>
    <row r="126" spans="1:76" x14ac:dyDescent="0.35">
      <c r="G126" s="28"/>
      <c r="H126" s="4"/>
      <c r="L126" s="4"/>
      <c r="M126" s="4"/>
      <c r="N126" s="4"/>
      <c r="O126" s="4"/>
      <c r="S126" s="4"/>
      <c r="T126" s="4">
        <f t="shared" si="69"/>
        <v>0</v>
      </c>
      <c r="U126" s="4"/>
      <c r="V126" s="4"/>
      <c r="AA126" s="4"/>
      <c r="AB126" s="4"/>
      <c r="AC126" s="4"/>
      <c r="AD126" s="4"/>
      <c r="AH126" s="4"/>
      <c r="AI126" s="4"/>
      <c r="AJ126" s="4"/>
      <c r="AK126" s="4"/>
      <c r="AM126" s="4"/>
      <c r="AO126" s="4"/>
      <c r="AP126" s="4"/>
      <c r="AQ126" s="4"/>
      <c r="AV126" s="4"/>
      <c r="AW126" s="4"/>
      <c r="AX126" s="4"/>
      <c r="BC126" s="4"/>
      <c r="BD126" s="4"/>
      <c r="BE126" s="4"/>
      <c r="BK126" s="4"/>
      <c r="BL126" s="4"/>
      <c r="BM126" s="4"/>
      <c r="BO126" s="4"/>
      <c r="BQ126" s="4"/>
      <c r="BR126" s="4"/>
      <c r="BS126" s="4"/>
      <c r="BT126" s="4"/>
      <c r="BV126" s="4"/>
      <c r="BW126" s="4"/>
      <c r="BX126" s="4"/>
    </row>
    <row r="127" spans="1:76" s="3" customFormat="1" x14ac:dyDescent="0.35">
      <c r="A127" s="3">
        <v>31000</v>
      </c>
      <c r="B127" s="3" t="s">
        <v>141</v>
      </c>
      <c r="C127" s="53"/>
      <c r="E127" s="53"/>
      <c r="G127" s="30"/>
      <c r="I127" s="21"/>
      <c r="K127" s="8"/>
      <c r="M127" s="4"/>
      <c r="P127" s="21"/>
      <c r="R127" s="8"/>
      <c r="T127" s="4">
        <f t="shared" si="69"/>
        <v>0</v>
      </c>
      <c r="X127" s="21"/>
      <c r="Z127" s="8"/>
      <c r="AE127" s="21"/>
      <c r="AG127" s="8"/>
      <c r="AL127" s="8"/>
      <c r="AN127" s="8"/>
      <c r="AR127" s="8"/>
      <c r="AS127" s="8"/>
      <c r="AU127" s="8"/>
      <c r="AY127" s="8"/>
      <c r="AZ127" s="8"/>
      <c r="BB127" s="8"/>
      <c r="BF127" s="8"/>
      <c r="BH127" s="8"/>
      <c r="BJ127" s="8"/>
      <c r="BP127" s="8"/>
    </row>
    <row r="128" spans="1:76" x14ac:dyDescent="0.35">
      <c r="A128">
        <v>32200</v>
      </c>
      <c r="B128" t="s">
        <v>142</v>
      </c>
      <c r="C128" s="51">
        <v>17000000</v>
      </c>
      <c r="E128" s="51">
        <v>13821120</v>
      </c>
      <c r="G128" s="28">
        <v>15000000</v>
      </c>
      <c r="H128" s="12"/>
      <c r="I128" s="22">
        <v>11655037</v>
      </c>
      <c r="K128" s="5">
        <v>15000000</v>
      </c>
      <c r="L128" s="4"/>
      <c r="M128" s="4">
        <f t="shared" si="68"/>
        <v>-3344963</v>
      </c>
      <c r="N128" s="12">
        <f>M128/K128</f>
        <v>-0.22299753333333333</v>
      </c>
      <c r="O128" s="12"/>
      <c r="P128" s="22">
        <v>7507903</v>
      </c>
      <c r="R128" s="5">
        <v>15619757</v>
      </c>
      <c r="S128" s="4"/>
      <c r="T128" s="4">
        <f t="shared" si="69"/>
        <v>-8111854</v>
      </c>
      <c r="U128" s="12">
        <f>T128/R128</f>
        <v>-0.51933291919970326</v>
      </c>
      <c r="V128" s="12"/>
      <c r="X128" s="22">
        <v>20375696</v>
      </c>
      <c r="Z128" s="5">
        <v>15619757</v>
      </c>
      <c r="AA128" s="4"/>
      <c r="AB128" s="4">
        <f>X128-Z128</f>
        <v>4755939</v>
      </c>
      <c r="AC128" s="12">
        <f>AB128/Z128</f>
        <v>0.30448226563319775</v>
      </c>
      <c r="AD128" s="12"/>
      <c r="AE128" s="42"/>
      <c r="AH128" s="4"/>
      <c r="AI128" s="4"/>
      <c r="AJ128" s="12"/>
      <c r="AK128" s="12"/>
      <c r="AM128" s="12"/>
      <c r="AO128" s="4"/>
      <c r="AP128" s="4"/>
      <c r="AQ128" s="12"/>
      <c r="AS128" s="5">
        <v>15808538</v>
      </c>
      <c r="AU128" s="5">
        <f>BG128*1.1</f>
        <v>0</v>
      </c>
      <c r="AV128" s="4"/>
      <c r="AW128" s="4">
        <f t="shared" ref="AW128:AW135" si="118">AS128-AU128</f>
        <v>15808538</v>
      </c>
      <c r="AX128" s="12">
        <v>0</v>
      </c>
      <c r="AZ128" s="7">
        <v>14572241</v>
      </c>
      <c r="BB128" s="5">
        <f>BH128*1.03</f>
        <v>14132649.57</v>
      </c>
      <c r="BC128" s="4"/>
      <c r="BD128" s="4">
        <f t="shared" ref="BD128:BD135" si="119">AZ128-BB128</f>
        <v>439591.4299999997</v>
      </c>
      <c r="BE128" s="12">
        <f>BD128/BB128</f>
        <v>3.1104672044875426E-2</v>
      </c>
      <c r="BH128" s="7">
        <v>13721019</v>
      </c>
      <c r="BJ128" s="5">
        <f>(2668932-165000)*4+3000000</f>
        <v>13015728</v>
      </c>
      <c r="BK128" s="4"/>
      <c r="BL128" s="4">
        <f t="shared" ref="BL128:BL135" si="120">BH128-BJ128</f>
        <v>705291</v>
      </c>
      <c r="BM128" s="12">
        <f>BL128/BJ128</f>
        <v>5.4187595192524002E-2</v>
      </c>
      <c r="BO128" s="4">
        <v>13181504</v>
      </c>
      <c r="BQ128" s="4">
        <v>13125000</v>
      </c>
      <c r="BR128" s="4"/>
      <c r="BS128" s="4">
        <f t="shared" ref="BS128:BS135" si="121">BO128-BQ128</f>
        <v>56504</v>
      </c>
      <c r="BT128" s="12">
        <f>BS128/BQ128</f>
        <v>4.3050666666666669E-3</v>
      </c>
      <c r="BV128" s="4">
        <v>9686418</v>
      </c>
      <c r="BW128" s="4"/>
      <c r="BX128" s="4">
        <v>10619902</v>
      </c>
    </row>
    <row r="129" spans="1:76" x14ac:dyDescent="0.35">
      <c r="A129">
        <v>32300</v>
      </c>
      <c r="B129" t="s">
        <v>143</v>
      </c>
      <c r="C129" s="51">
        <v>0</v>
      </c>
      <c r="E129" s="51">
        <v>0</v>
      </c>
      <c r="G129" s="28">
        <f t="shared" ref="G129" si="122">X129*1.05</f>
        <v>0</v>
      </c>
      <c r="H129" s="12"/>
      <c r="I129" s="22">
        <v>0</v>
      </c>
      <c r="K129" s="5">
        <f t="shared" ref="K129" si="123">AB129*1.05</f>
        <v>0</v>
      </c>
      <c r="L129" s="4"/>
      <c r="M129" s="4">
        <f t="shared" si="68"/>
        <v>0</v>
      </c>
      <c r="N129" s="12">
        <v>0</v>
      </c>
      <c r="O129" s="12"/>
      <c r="P129" s="22">
        <v>0</v>
      </c>
      <c r="R129" s="5">
        <v>0</v>
      </c>
      <c r="S129" s="4"/>
      <c r="T129" s="4">
        <f t="shared" si="69"/>
        <v>0</v>
      </c>
      <c r="U129" s="12">
        <v>0</v>
      </c>
      <c r="V129" s="12"/>
      <c r="X129" s="22">
        <v>0</v>
      </c>
      <c r="Z129" s="5">
        <v>0</v>
      </c>
      <c r="AA129" s="4"/>
      <c r="AB129" s="4">
        <f t="shared" ref="AB129:AB135" si="124">X129-Z129</f>
        <v>0</v>
      </c>
      <c r="AC129" s="12">
        <v>0</v>
      </c>
      <c r="AD129" s="12"/>
      <c r="AE129" s="42"/>
      <c r="AH129" s="4"/>
      <c r="AI129" s="4"/>
      <c r="AJ129" s="12"/>
      <c r="AK129" s="12"/>
      <c r="AM129" s="12"/>
      <c r="AO129" s="4"/>
      <c r="AP129" s="4"/>
      <c r="AQ129" s="12"/>
      <c r="AS129" s="5">
        <v>50000</v>
      </c>
      <c r="AU129" s="5">
        <v>1000000</v>
      </c>
      <c r="AV129" s="4"/>
      <c r="AW129" s="4">
        <f t="shared" si="118"/>
        <v>-950000</v>
      </c>
      <c r="AX129" s="12">
        <f>AW129/AU129</f>
        <v>-0.95</v>
      </c>
      <c r="AZ129" s="7">
        <v>850000</v>
      </c>
      <c r="BB129" s="5">
        <v>900000</v>
      </c>
      <c r="BC129" s="4"/>
      <c r="BD129" s="4">
        <f t="shared" si="119"/>
        <v>-50000</v>
      </c>
      <c r="BE129" s="12">
        <f>BD129/BB129</f>
        <v>-5.5555555555555552E-2</v>
      </c>
      <c r="BH129" s="7">
        <v>850000</v>
      </c>
      <c r="BJ129" s="5">
        <v>900000</v>
      </c>
      <c r="BK129" s="4"/>
      <c r="BL129" s="4">
        <f t="shared" si="120"/>
        <v>-50000</v>
      </c>
      <c r="BM129" s="12">
        <f>BL129/BJ129</f>
        <v>-5.5555555555555552E-2</v>
      </c>
      <c r="BO129" s="4">
        <v>800000</v>
      </c>
      <c r="BQ129" s="4">
        <v>1100000</v>
      </c>
      <c r="BR129" s="4"/>
      <c r="BS129" s="4">
        <f t="shared" si="121"/>
        <v>-300000</v>
      </c>
      <c r="BT129" s="12">
        <f>BS129/BQ129</f>
        <v>-0.27272727272727271</v>
      </c>
      <c r="BV129" s="4">
        <v>2024575</v>
      </c>
      <c r="BW129" s="4"/>
      <c r="BX129" s="4">
        <v>600000</v>
      </c>
    </row>
    <row r="130" spans="1:76" x14ac:dyDescent="0.35">
      <c r="A130">
        <v>32400</v>
      </c>
      <c r="B130" t="s">
        <v>144</v>
      </c>
      <c r="C130" s="51">
        <v>0</v>
      </c>
      <c r="E130" s="51">
        <v>0</v>
      </c>
      <c r="G130" s="28">
        <v>0</v>
      </c>
      <c r="H130" s="12"/>
      <c r="I130" s="22">
        <v>0</v>
      </c>
      <c r="K130" s="5">
        <v>0</v>
      </c>
      <c r="L130" s="4"/>
      <c r="M130" s="4">
        <f t="shared" si="68"/>
        <v>0</v>
      </c>
      <c r="N130" s="12">
        <v>0</v>
      </c>
      <c r="O130" s="12"/>
      <c r="P130" s="22">
        <v>0</v>
      </c>
      <c r="R130" s="5">
        <v>5000000</v>
      </c>
      <c r="S130" s="4"/>
      <c r="T130" s="4">
        <f t="shared" si="69"/>
        <v>-5000000</v>
      </c>
      <c r="U130" s="12">
        <f t="shared" ref="U130:U135" si="125">T130/R130</f>
        <v>-1</v>
      </c>
      <c r="V130" s="12"/>
      <c r="X130" s="22">
        <v>0</v>
      </c>
      <c r="Z130" s="5">
        <v>5000000</v>
      </c>
      <c r="AA130" s="4"/>
      <c r="AB130" s="4">
        <f t="shared" si="124"/>
        <v>-5000000</v>
      </c>
      <c r="AC130" s="12">
        <f t="shared" ref="AC130:AC135" si="126">AB130/Z130</f>
        <v>-1</v>
      </c>
      <c r="AD130" s="12"/>
      <c r="AE130" s="42"/>
      <c r="AH130" s="4"/>
      <c r="AI130" s="4"/>
      <c r="AJ130" s="12"/>
      <c r="AK130" s="12"/>
      <c r="AM130" s="12"/>
      <c r="AO130" s="4"/>
      <c r="AP130" s="4"/>
      <c r="AQ130" s="12"/>
      <c r="AS130" s="5">
        <v>1</v>
      </c>
      <c r="AU130" s="5">
        <f>BG130*1.1</f>
        <v>0</v>
      </c>
      <c r="AV130" s="4"/>
      <c r="AW130" s="4">
        <f t="shared" si="118"/>
        <v>1</v>
      </c>
      <c r="AX130" s="12">
        <v>1</v>
      </c>
      <c r="AZ130" s="7">
        <v>0</v>
      </c>
      <c r="BB130" s="5">
        <f>BH130*1.03</f>
        <v>0</v>
      </c>
      <c r="BC130" s="4"/>
      <c r="BD130" s="4">
        <f t="shared" si="119"/>
        <v>0</v>
      </c>
      <c r="BE130" s="12">
        <v>1</v>
      </c>
      <c r="BH130" s="7">
        <v>0</v>
      </c>
      <c r="BJ130" s="5">
        <v>280000</v>
      </c>
      <c r="BK130" s="4"/>
      <c r="BL130" s="4">
        <f t="shared" si="120"/>
        <v>-280000</v>
      </c>
      <c r="BM130" s="12">
        <v>1</v>
      </c>
      <c r="BO130" s="4">
        <v>120000</v>
      </c>
      <c r="BQ130" s="4">
        <v>0</v>
      </c>
      <c r="BR130" s="4"/>
      <c r="BS130" s="4">
        <f t="shared" si="121"/>
        <v>120000</v>
      </c>
      <c r="BT130" s="12">
        <v>1</v>
      </c>
      <c r="BV130" s="4"/>
      <c r="BW130" s="4"/>
      <c r="BX130" s="4"/>
    </row>
    <row r="131" spans="1:76" x14ac:dyDescent="0.35">
      <c r="A131">
        <v>32500</v>
      </c>
      <c r="B131" t="s">
        <v>145</v>
      </c>
      <c r="C131" s="51">
        <v>1250000</v>
      </c>
      <c r="E131" s="51">
        <v>1041847</v>
      </c>
      <c r="G131" s="28">
        <v>1100000</v>
      </c>
      <c r="H131" s="12"/>
      <c r="I131" s="22">
        <v>885725</v>
      </c>
      <c r="K131" s="5">
        <v>1100000</v>
      </c>
      <c r="L131" s="4"/>
      <c r="M131" s="4">
        <f t="shared" si="68"/>
        <v>-214275</v>
      </c>
      <c r="N131" s="12">
        <f t="shared" ref="N131:N135" si="127">M131/K131</f>
        <v>-0.19479545454545455</v>
      </c>
      <c r="O131" s="12"/>
      <c r="P131" s="22">
        <v>587529</v>
      </c>
      <c r="R131" s="5">
        <v>1153462</v>
      </c>
      <c r="S131" s="4"/>
      <c r="T131" s="4">
        <f t="shared" si="69"/>
        <v>-565933</v>
      </c>
      <c r="U131" s="12">
        <f t="shared" si="125"/>
        <v>-0.49063861661675895</v>
      </c>
      <c r="V131" s="12"/>
      <c r="X131" s="22">
        <v>1543673</v>
      </c>
      <c r="Z131" s="5">
        <v>1153462</v>
      </c>
      <c r="AA131" s="4"/>
      <c r="AB131" s="4">
        <f t="shared" si="124"/>
        <v>390211</v>
      </c>
      <c r="AC131" s="12">
        <f t="shared" si="126"/>
        <v>0.33829549651397273</v>
      </c>
      <c r="AD131" s="12"/>
      <c r="AE131" s="42"/>
      <c r="AH131" s="4"/>
      <c r="AI131" s="4"/>
      <c r="AJ131" s="12"/>
      <c r="AK131" s="12"/>
      <c r="AM131" s="12"/>
      <c r="AO131" s="4"/>
      <c r="AP131" s="4"/>
      <c r="AQ131" s="12"/>
      <c r="AS131" s="5">
        <v>1253724</v>
      </c>
      <c r="AU131" s="5">
        <f>BG131*1.1</f>
        <v>0</v>
      </c>
      <c r="AV131" s="4"/>
      <c r="AW131" s="4">
        <f t="shared" si="118"/>
        <v>1253724</v>
      </c>
      <c r="AX131" s="12">
        <v>0</v>
      </c>
      <c r="AZ131" s="7">
        <v>1198512</v>
      </c>
      <c r="BB131" s="5">
        <f t="shared" ref="BB131:BB133" si="128">BH131*1.03</f>
        <v>1130979.1400000001</v>
      </c>
      <c r="BC131" s="4"/>
      <c r="BD131" s="4">
        <f t="shared" si="119"/>
        <v>67532.85999999987</v>
      </c>
      <c r="BE131" s="12">
        <f t="shared" ref="BE131:BE135" si="129">BD131/BB131</f>
        <v>5.971185286405889E-2</v>
      </c>
      <c r="BH131" s="7">
        <v>1098038</v>
      </c>
      <c r="BJ131" s="5">
        <f>204460*4+200000</f>
        <v>1017840</v>
      </c>
      <c r="BK131" s="4"/>
      <c r="BL131" s="4">
        <f t="shared" si="120"/>
        <v>80198</v>
      </c>
      <c r="BM131" s="12">
        <f t="shared" ref="BM131:BM135" si="130">BL131/BJ131</f>
        <v>7.8792344572820874E-2</v>
      </c>
      <c r="BO131" s="4">
        <v>1081758</v>
      </c>
      <c r="BQ131" s="4">
        <v>1500000</v>
      </c>
      <c r="BR131" s="4"/>
      <c r="BS131" s="4">
        <f t="shared" si="121"/>
        <v>-418242</v>
      </c>
      <c r="BT131" s="12">
        <f t="shared" ref="BT131:BT135" si="131">BS131/BQ131</f>
        <v>-0.27882800000000002</v>
      </c>
      <c r="BV131" s="4">
        <v>844018</v>
      </c>
      <c r="BW131" s="4"/>
      <c r="BX131" s="4">
        <v>936037</v>
      </c>
    </row>
    <row r="132" spans="1:76" x14ac:dyDescent="0.35">
      <c r="A132">
        <v>32600</v>
      </c>
      <c r="B132" t="s">
        <v>146</v>
      </c>
      <c r="C132" s="51">
        <v>2500000</v>
      </c>
      <c r="E132" s="51">
        <v>1865853</v>
      </c>
      <c r="G132" s="28">
        <v>2200000</v>
      </c>
      <c r="H132" s="12"/>
      <c r="I132" s="22">
        <v>1573429</v>
      </c>
      <c r="K132" s="5">
        <v>2500000</v>
      </c>
      <c r="L132" s="4"/>
      <c r="M132" s="4">
        <f t="shared" si="68"/>
        <v>-926571</v>
      </c>
      <c r="N132" s="12">
        <f t="shared" si="127"/>
        <v>-0.37062840000000002</v>
      </c>
      <c r="O132" s="12"/>
      <c r="P132" s="22">
        <v>1013568</v>
      </c>
      <c r="R132" s="5">
        <v>2584746</v>
      </c>
      <c r="S132" s="4"/>
      <c r="T132" s="4">
        <f t="shared" si="69"/>
        <v>-1571178</v>
      </c>
      <c r="U132" s="12">
        <f t="shared" si="125"/>
        <v>-0.60786553108119712</v>
      </c>
      <c r="V132" s="12"/>
      <c r="X132" s="22">
        <v>3030217</v>
      </c>
      <c r="Z132" s="5">
        <v>2584746</v>
      </c>
      <c r="AA132" s="4"/>
      <c r="AB132" s="4">
        <f t="shared" si="124"/>
        <v>445471</v>
      </c>
      <c r="AC132" s="12">
        <f t="shared" si="126"/>
        <v>0.17234614155510833</v>
      </c>
      <c r="AD132" s="12"/>
      <c r="AE132" s="42"/>
      <c r="AH132" s="4"/>
      <c r="AI132" s="4"/>
      <c r="AJ132" s="12"/>
      <c r="AK132" s="12"/>
      <c r="AM132" s="12"/>
      <c r="AO132" s="4"/>
      <c r="AP132" s="4"/>
      <c r="AQ132" s="12"/>
      <c r="AS132" s="5">
        <v>2562976</v>
      </c>
      <c r="AU132" s="5">
        <f>BG132*1.1</f>
        <v>0</v>
      </c>
      <c r="AV132" s="4"/>
      <c r="AW132" s="4">
        <f t="shared" si="118"/>
        <v>2562976</v>
      </c>
      <c r="AX132" s="12">
        <v>0</v>
      </c>
      <c r="AZ132" s="7">
        <v>2342800</v>
      </c>
      <c r="BB132" s="5">
        <f t="shared" si="128"/>
        <v>1900713.59</v>
      </c>
      <c r="BC132" s="4"/>
      <c r="BD132" s="4">
        <f t="shared" si="119"/>
        <v>442086.40999999992</v>
      </c>
      <c r="BE132" s="12">
        <f t="shared" si="129"/>
        <v>0.23258970332295034</v>
      </c>
      <c r="BH132" s="7">
        <v>1845353</v>
      </c>
      <c r="BJ132" s="5">
        <f>315873*4+200000</f>
        <v>1463492</v>
      </c>
      <c r="BK132" s="4"/>
      <c r="BL132" s="4">
        <f t="shared" si="120"/>
        <v>381861</v>
      </c>
      <c r="BM132" s="12">
        <f t="shared" si="130"/>
        <v>0.260924555788484</v>
      </c>
      <c r="BO132" s="4">
        <v>1566022</v>
      </c>
      <c r="BQ132" s="4">
        <v>2100000</v>
      </c>
      <c r="BR132" s="4"/>
      <c r="BS132" s="4">
        <f t="shared" si="121"/>
        <v>-533978</v>
      </c>
      <c r="BT132" s="12">
        <f t="shared" si="131"/>
        <v>-0.25427523809523811</v>
      </c>
      <c r="BV132" s="4">
        <v>1102975</v>
      </c>
      <c r="BW132" s="4"/>
      <c r="BX132" s="4">
        <v>1184832</v>
      </c>
    </row>
    <row r="133" spans="1:76" x14ac:dyDescent="0.35">
      <c r="A133">
        <v>32700</v>
      </c>
      <c r="B133" t="s">
        <v>147</v>
      </c>
      <c r="C133" s="51">
        <v>500000</v>
      </c>
      <c r="E133" s="51">
        <v>308011</v>
      </c>
      <c r="G133" s="28">
        <v>400000</v>
      </c>
      <c r="H133" s="12"/>
      <c r="I133" s="22">
        <v>248748</v>
      </c>
      <c r="K133" s="5">
        <v>400000</v>
      </c>
      <c r="L133" s="4"/>
      <c r="M133" s="4">
        <f t="shared" ref="M133:M194" si="132">I133-K133</f>
        <v>-151252</v>
      </c>
      <c r="N133" s="12">
        <f t="shared" si="127"/>
        <v>-0.37813000000000002</v>
      </c>
      <c r="O133" s="12"/>
      <c r="P133" s="22">
        <v>123891</v>
      </c>
      <c r="R133" s="5">
        <v>414158</v>
      </c>
      <c r="S133" s="4"/>
      <c r="T133" s="4">
        <f t="shared" ref="T133:T196" si="133">P133-R133</f>
        <v>-290267</v>
      </c>
      <c r="U133" s="12">
        <f t="shared" si="125"/>
        <v>-0.70086054114613261</v>
      </c>
      <c r="V133" s="12"/>
      <c r="X133" s="22">
        <v>568319</v>
      </c>
      <c r="Z133" s="5">
        <v>414158</v>
      </c>
      <c r="AA133" s="4"/>
      <c r="AB133" s="4">
        <f t="shared" si="124"/>
        <v>154161</v>
      </c>
      <c r="AC133" s="12">
        <f t="shared" si="126"/>
        <v>0.37222750737641191</v>
      </c>
      <c r="AD133" s="12"/>
      <c r="AE133" s="42"/>
      <c r="AH133" s="4"/>
      <c r="AI133" s="4"/>
      <c r="AJ133" s="12"/>
      <c r="AK133" s="12"/>
      <c r="AM133" s="12"/>
      <c r="AO133" s="4"/>
      <c r="AP133" s="4"/>
      <c r="AQ133" s="12"/>
      <c r="AS133" s="5">
        <v>302398</v>
      </c>
      <c r="AU133" s="5">
        <f>BG133*1.1</f>
        <v>0</v>
      </c>
      <c r="AV133" s="4"/>
      <c r="AW133" s="4">
        <f t="shared" si="118"/>
        <v>302398</v>
      </c>
      <c r="AX133" s="12">
        <v>0</v>
      </c>
      <c r="AZ133" s="7">
        <v>279049</v>
      </c>
      <c r="BB133" s="5">
        <f t="shared" si="128"/>
        <v>262326.58</v>
      </c>
      <c r="BC133" s="4"/>
      <c r="BD133" s="4">
        <f t="shared" si="119"/>
        <v>16722.419999999984</v>
      </c>
      <c r="BE133" s="12">
        <f t="shared" si="129"/>
        <v>6.3746571163318569E-2</v>
      </c>
      <c r="BH133" s="7">
        <v>254686</v>
      </c>
      <c r="BJ133" s="5">
        <v>255000</v>
      </c>
      <c r="BK133" s="4"/>
      <c r="BL133" s="4">
        <f t="shared" si="120"/>
        <v>-314</v>
      </c>
      <c r="BM133" s="12">
        <f t="shared" si="130"/>
        <v>-1.2313725490196079E-3</v>
      </c>
      <c r="BO133" s="4">
        <v>277498</v>
      </c>
      <c r="BQ133" s="4">
        <v>275000</v>
      </c>
      <c r="BR133" s="4"/>
      <c r="BS133" s="4">
        <f t="shared" si="121"/>
        <v>2498</v>
      </c>
      <c r="BT133" s="12">
        <f t="shared" si="131"/>
        <v>9.0836363636363632E-3</v>
      </c>
      <c r="BV133" s="4">
        <v>188796</v>
      </c>
      <c r="BW133" s="4"/>
      <c r="BX133" s="4">
        <v>208098</v>
      </c>
    </row>
    <row r="134" spans="1:76" x14ac:dyDescent="0.35">
      <c r="A134">
        <v>33100</v>
      </c>
      <c r="B134" t="s">
        <v>148</v>
      </c>
      <c r="C134" s="51">
        <v>2500000</v>
      </c>
      <c r="E134" s="51">
        <v>720000</v>
      </c>
      <c r="G134" s="28">
        <v>750000</v>
      </c>
      <c r="H134" s="12"/>
      <c r="I134" s="22">
        <v>720000</v>
      </c>
      <c r="K134" s="5">
        <v>750000</v>
      </c>
      <c r="L134" s="4"/>
      <c r="M134" s="4">
        <f t="shared" si="132"/>
        <v>-30000</v>
      </c>
      <c r="N134" s="12">
        <f t="shared" si="127"/>
        <v>-0.04</v>
      </c>
      <c r="O134" s="12"/>
      <c r="P134" s="22">
        <v>730914</v>
      </c>
      <c r="R134" s="5">
        <v>743461</v>
      </c>
      <c r="S134" s="4"/>
      <c r="T134" s="4">
        <f t="shared" si="133"/>
        <v>-12547</v>
      </c>
      <c r="U134" s="12">
        <f t="shared" si="125"/>
        <v>-1.6876473681874369E-2</v>
      </c>
      <c r="V134" s="12"/>
      <c r="X134" s="22">
        <v>940831</v>
      </c>
      <c r="Z134" s="5">
        <v>743461</v>
      </c>
      <c r="AA134" s="4"/>
      <c r="AB134" s="4">
        <f t="shared" si="124"/>
        <v>197370</v>
      </c>
      <c r="AC134" s="12">
        <f t="shared" si="126"/>
        <v>0.26547458440994215</v>
      </c>
      <c r="AD134" s="12"/>
      <c r="AE134" s="42"/>
      <c r="AH134" s="4"/>
      <c r="AI134" s="4"/>
      <c r="AJ134" s="12"/>
      <c r="AK134" s="12"/>
      <c r="AM134" s="12"/>
      <c r="AO134" s="4"/>
      <c r="AP134" s="4"/>
      <c r="AQ134" s="12"/>
      <c r="AS134" s="5">
        <v>672375</v>
      </c>
      <c r="AU134" s="5">
        <v>660000</v>
      </c>
      <c r="AV134" s="4"/>
      <c r="AW134" s="4">
        <f t="shared" si="118"/>
        <v>12375</v>
      </c>
      <c r="AX134" s="12">
        <f t="shared" ref="AX134:AX135" si="134">AW134/AU134</f>
        <v>1.8749999999999999E-2</v>
      </c>
      <c r="AZ134" s="7">
        <v>660000</v>
      </c>
      <c r="BB134" s="5">
        <v>660000</v>
      </c>
      <c r="BC134" s="4"/>
      <c r="BD134" s="4">
        <f t="shared" si="119"/>
        <v>0</v>
      </c>
      <c r="BE134" s="12">
        <f t="shared" si="129"/>
        <v>0</v>
      </c>
      <c r="BH134" s="7">
        <v>660000</v>
      </c>
      <c r="BJ134" s="5">
        <f>360000+300000</f>
        <v>660000</v>
      </c>
      <c r="BK134" s="4"/>
      <c r="BL134" s="4">
        <f t="shared" si="120"/>
        <v>0</v>
      </c>
      <c r="BM134" s="12">
        <f t="shared" si="130"/>
        <v>0</v>
      </c>
      <c r="BO134" s="4">
        <v>540000</v>
      </c>
      <c r="BQ134" s="4">
        <v>500000</v>
      </c>
      <c r="BR134" s="4"/>
      <c r="BS134" s="4">
        <f t="shared" si="121"/>
        <v>40000</v>
      </c>
      <c r="BT134" s="12">
        <f t="shared" si="131"/>
        <v>0.08</v>
      </c>
      <c r="BV134" s="4">
        <v>479196</v>
      </c>
      <c r="BW134" s="4"/>
      <c r="BX134" s="4">
        <v>527748</v>
      </c>
    </row>
    <row r="135" spans="1:76" x14ac:dyDescent="0.35">
      <c r="A135">
        <v>34999</v>
      </c>
      <c r="B135" t="s">
        <v>43</v>
      </c>
      <c r="C135" s="5">
        <f t="shared" ref="C135" si="135">SUM(C128:C134)</f>
        <v>23750000</v>
      </c>
      <c r="D135" s="5"/>
      <c r="E135" s="5">
        <f t="shared" ref="E135" si="136">SUM(E128:E134)</f>
        <v>17756831</v>
      </c>
      <c r="F135" s="5"/>
      <c r="G135" s="28">
        <f>SUM(G128:G134)</f>
        <v>19450000</v>
      </c>
      <c r="H135" s="12"/>
      <c r="I135" s="22">
        <f>SUM(I128:I134)</f>
        <v>15082939</v>
      </c>
      <c r="K135" s="5">
        <f>SUM(K128:K134)</f>
        <v>19750000</v>
      </c>
      <c r="L135" s="4"/>
      <c r="M135" s="4">
        <f t="shared" si="132"/>
        <v>-4667061</v>
      </c>
      <c r="N135" s="12">
        <f t="shared" si="127"/>
        <v>-0.23630688607594938</v>
      </c>
      <c r="O135" s="12"/>
      <c r="P135" s="22">
        <f>SUM(P128:P134)</f>
        <v>9963805</v>
      </c>
      <c r="R135" s="5">
        <f>SUM(R128:R134)</f>
        <v>25515584</v>
      </c>
      <c r="S135" s="4"/>
      <c r="T135" s="4">
        <f t="shared" si="133"/>
        <v>-15551779</v>
      </c>
      <c r="U135" s="12">
        <f t="shared" si="125"/>
        <v>-0.60950119738587993</v>
      </c>
      <c r="V135" s="12"/>
      <c r="X135" s="22">
        <f>SUM(X128:X134)</f>
        <v>26458736</v>
      </c>
      <c r="Z135" s="5">
        <f>SUM(Z128:Z134)</f>
        <v>25515584</v>
      </c>
      <c r="AA135" s="4"/>
      <c r="AB135" s="4">
        <f t="shared" si="124"/>
        <v>943152</v>
      </c>
      <c r="AC135" s="12">
        <f t="shared" si="126"/>
        <v>3.6963763008520598E-2</v>
      </c>
      <c r="AD135" s="12"/>
      <c r="AE135" s="42"/>
      <c r="AH135" s="4"/>
      <c r="AI135" s="4"/>
      <c r="AJ135" s="12"/>
      <c r="AK135" s="12"/>
      <c r="AM135" s="12"/>
      <c r="AO135" s="4"/>
      <c r="AP135" s="4"/>
      <c r="AQ135" s="12"/>
      <c r="AS135" s="5">
        <f>SUM(AS128:AS134)</f>
        <v>20650012</v>
      </c>
      <c r="AU135" s="5">
        <f>SUM(AU128:AU134)</f>
        <v>1660000</v>
      </c>
      <c r="AV135" s="4"/>
      <c r="AW135" s="4">
        <f t="shared" si="118"/>
        <v>18990012</v>
      </c>
      <c r="AX135" s="12">
        <f t="shared" si="134"/>
        <v>11.439766265060241</v>
      </c>
      <c r="AZ135" s="7">
        <f>SUM(AZ128:AZ134)</f>
        <v>19902602</v>
      </c>
      <c r="BB135" s="5">
        <f>SUM(BB128:BB134)</f>
        <v>18986668.879999999</v>
      </c>
      <c r="BC135" s="4"/>
      <c r="BD135" s="4">
        <f t="shared" si="119"/>
        <v>915933.12000000104</v>
      </c>
      <c r="BE135" s="12">
        <f t="shared" si="129"/>
        <v>4.8240853926979167E-2</v>
      </c>
      <c r="BH135" s="7">
        <f>SUM(BH128:BH134)</f>
        <v>18429096</v>
      </c>
      <c r="BJ135" s="5">
        <f>SUM(BJ128:BJ134)</f>
        <v>17592060</v>
      </c>
      <c r="BK135" s="4"/>
      <c r="BL135" s="4">
        <f t="shared" si="120"/>
        <v>837036</v>
      </c>
      <c r="BM135" s="12">
        <f t="shared" si="130"/>
        <v>4.7580328852902955E-2</v>
      </c>
      <c r="BO135" s="4">
        <f>SUM(BO128:BO134)</f>
        <v>17566782</v>
      </c>
      <c r="BQ135" s="4">
        <f>SUM(BQ128:BQ134)</f>
        <v>18600000</v>
      </c>
      <c r="BR135" s="4"/>
      <c r="BS135" s="4">
        <f t="shared" si="121"/>
        <v>-1033218</v>
      </c>
      <c r="BT135" s="12">
        <f t="shared" si="131"/>
        <v>-5.554935483870968E-2</v>
      </c>
      <c r="BV135" s="4">
        <f>SUM(BV128:BV134)</f>
        <v>14325978</v>
      </c>
      <c r="BW135" s="4"/>
      <c r="BX135" s="4">
        <v>14076617</v>
      </c>
    </row>
    <row r="136" spans="1:76" x14ac:dyDescent="0.35">
      <c r="G136" s="28"/>
      <c r="H136" s="4"/>
      <c r="L136" s="4"/>
      <c r="M136" s="4"/>
      <c r="N136" s="4"/>
      <c r="O136" s="4"/>
      <c r="S136" s="4"/>
      <c r="T136" s="4">
        <f t="shared" si="133"/>
        <v>0</v>
      </c>
      <c r="U136" s="4"/>
      <c r="V136" s="4"/>
      <c r="AA136" s="4"/>
      <c r="AB136" s="4"/>
      <c r="AC136" s="4"/>
      <c r="AD136" s="4"/>
      <c r="AH136" s="4"/>
      <c r="AI136" s="4"/>
      <c r="AJ136" s="4"/>
      <c r="AK136" s="4"/>
      <c r="AM136" s="4"/>
      <c r="AO136" s="4"/>
      <c r="AP136" s="4"/>
      <c r="AQ136" s="4"/>
      <c r="AV136" s="4"/>
      <c r="AW136" s="4"/>
      <c r="AX136" s="4"/>
      <c r="BC136" s="4"/>
      <c r="BD136" s="4"/>
      <c r="BE136" s="4"/>
      <c r="BK136" s="4"/>
      <c r="BL136" s="4"/>
      <c r="BM136" s="4"/>
      <c r="BO136" s="4"/>
      <c r="BQ136" s="4"/>
      <c r="BR136" s="4"/>
      <c r="BS136" s="4"/>
      <c r="BT136" s="4"/>
      <c r="BV136" s="4"/>
      <c r="BW136" s="4"/>
      <c r="BX136" s="4"/>
    </row>
    <row r="137" spans="1:76" s="3" customFormat="1" x14ac:dyDescent="0.35">
      <c r="A137" s="3">
        <v>35000</v>
      </c>
      <c r="B137" s="3" t="s">
        <v>149</v>
      </c>
      <c r="C137" s="53"/>
      <c r="E137" s="53"/>
      <c r="G137" s="30"/>
      <c r="I137" s="21"/>
      <c r="K137" s="8"/>
      <c r="M137" s="4"/>
      <c r="P137" s="21"/>
      <c r="R137" s="8"/>
      <c r="T137" s="4">
        <f t="shared" si="133"/>
        <v>0</v>
      </c>
      <c r="X137" s="21"/>
      <c r="Z137" s="8"/>
      <c r="AE137" s="21"/>
      <c r="AG137" s="8"/>
      <c r="AL137" s="8"/>
      <c r="AN137" s="8"/>
      <c r="AR137" s="8"/>
      <c r="AS137" s="8"/>
      <c r="AU137" s="8"/>
      <c r="AY137" s="8"/>
      <c r="AZ137" s="8"/>
      <c r="BB137" s="8"/>
      <c r="BF137" s="8"/>
      <c r="BH137" s="8"/>
      <c r="BJ137" s="8"/>
      <c r="BP137" s="8"/>
    </row>
    <row r="138" spans="1:76" x14ac:dyDescent="0.35">
      <c r="A138">
        <v>35100</v>
      </c>
      <c r="B138" t="s">
        <v>150</v>
      </c>
      <c r="C138" s="5">
        <v>10000000</v>
      </c>
      <c r="E138" s="51">
        <v>12567443</v>
      </c>
      <c r="G138" s="28">
        <f>G70*0.85</f>
        <v>9350000</v>
      </c>
      <c r="H138" s="12"/>
      <c r="I138" s="22">
        <v>11233636</v>
      </c>
      <c r="K138" s="5">
        <f>K70*0.6451</f>
        <v>7096100</v>
      </c>
      <c r="L138" s="4"/>
      <c r="M138" s="4">
        <f t="shared" si="132"/>
        <v>4137536</v>
      </c>
      <c r="N138" s="12">
        <f>M138/K138</f>
        <v>0.58307182818731418</v>
      </c>
      <c r="O138" s="12"/>
      <c r="P138" s="22">
        <v>9657615</v>
      </c>
      <c r="R138" s="5">
        <v>6451000</v>
      </c>
      <c r="S138" s="4"/>
      <c r="T138" s="4">
        <f t="shared" si="133"/>
        <v>3206615</v>
      </c>
      <c r="U138" s="12">
        <f>T138/R138</f>
        <v>0.49707254689195474</v>
      </c>
      <c r="V138" s="12"/>
      <c r="X138" s="22">
        <v>11004936</v>
      </c>
      <c r="Z138" s="5">
        <v>6451000</v>
      </c>
      <c r="AA138" s="4"/>
      <c r="AB138" s="4">
        <f>X138-Z138</f>
        <v>4553936</v>
      </c>
      <c r="AC138" s="12">
        <f>AB138/Z138</f>
        <v>0.7059271430785925</v>
      </c>
      <c r="AD138" s="12"/>
      <c r="AE138" s="42"/>
      <c r="AH138" s="4"/>
      <c r="AI138" s="4"/>
      <c r="AJ138" s="12"/>
      <c r="AK138" s="12"/>
      <c r="AM138" s="12"/>
      <c r="AO138" s="4"/>
      <c r="AP138" s="4"/>
      <c r="AQ138" s="12"/>
      <c r="AS138" s="5">
        <v>4544049</v>
      </c>
      <c r="AU138" s="5">
        <v>5500000</v>
      </c>
      <c r="AV138" s="4"/>
      <c r="AW138" s="4">
        <f t="shared" ref="AW138:AW140" si="137">AS138-AU138</f>
        <v>-955951</v>
      </c>
      <c r="AX138" s="12">
        <f>AW138/AU138</f>
        <v>-0.17380927272727273</v>
      </c>
      <c r="AZ138" s="7">
        <v>5136221</v>
      </c>
      <c r="BB138" s="5">
        <v>4500000</v>
      </c>
      <c r="BC138" s="4"/>
      <c r="BD138" s="4">
        <f t="shared" ref="BD138:BD156" si="138">AZ138-BB138</f>
        <v>636221</v>
      </c>
      <c r="BE138" s="12">
        <f>BD138/BB138</f>
        <v>0.14138244444444445</v>
      </c>
      <c r="BH138" s="7">
        <v>5469677</v>
      </c>
      <c r="BJ138" s="5">
        <v>4000000</v>
      </c>
      <c r="BK138" s="4"/>
      <c r="BL138" s="4">
        <f t="shared" ref="BL138:BL156" si="139">BH138-BJ138</f>
        <v>1469677</v>
      </c>
      <c r="BM138" s="12">
        <f>BL138/BJ138</f>
        <v>0.36741924999999998</v>
      </c>
      <c r="BO138" s="4">
        <v>4580280</v>
      </c>
      <c r="BQ138" s="4">
        <v>3635000</v>
      </c>
      <c r="BR138" s="4"/>
      <c r="BS138" s="4">
        <f t="shared" ref="BS138:BS140" si="140">BO138-BQ138</f>
        <v>945280</v>
      </c>
      <c r="BT138" s="12">
        <f>BS138/BQ138</f>
        <v>0.26004951856946357</v>
      </c>
      <c r="BV138" s="4">
        <v>3750214</v>
      </c>
      <c r="BW138" s="4"/>
      <c r="BX138" s="4">
        <v>3548142</v>
      </c>
    </row>
    <row r="139" spans="1:76" x14ac:dyDescent="0.35">
      <c r="A139">
        <v>35250</v>
      </c>
      <c r="B139" t="s">
        <v>151</v>
      </c>
      <c r="C139" s="5">
        <v>700000</v>
      </c>
      <c r="E139" s="51">
        <v>571000</v>
      </c>
      <c r="G139" s="28">
        <f>G84</f>
        <v>1600000</v>
      </c>
      <c r="H139" s="12"/>
      <c r="I139" s="22">
        <v>0</v>
      </c>
      <c r="K139" s="5">
        <v>600000</v>
      </c>
      <c r="L139" s="4"/>
      <c r="M139" s="4">
        <f t="shared" si="132"/>
        <v>-600000</v>
      </c>
      <c r="N139" s="12">
        <f t="shared" ref="N139:N140" si="141">M139/K139</f>
        <v>-1</v>
      </c>
      <c r="O139" s="12"/>
      <c r="P139" s="22">
        <v>0</v>
      </c>
      <c r="R139" s="5">
        <v>2600000</v>
      </c>
      <c r="S139" s="4"/>
      <c r="T139" s="4">
        <f t="shared" si="133"/>
        <v>-2600000</v>
      </c>
      <c r="U139" s="12">
        <f t="shared" ref="U139:U140" si="142">T139/R139</f>
        <v>-1</v>
      </c>
      <c r="V139" s="12"/>
      <c r="X139" s="22">
        <v>0</v>
      </c>
      <c r="Z139" s="5">
        <v>2600000</v>
      </c>
      <c r="AA139" s="4"/>
      <c r="AB139" s="4">
        <f t="shared" ref="AB139:AB156" si="143">X139-Z139</f>
        <v>-2600000</v>
      </c>
      <c r="AC139" s="12">
        <f t="shared" ref="AC139:AC140" si="144">AB139/Z139</f>
        <v>-1</v>
      </c>
      <c r="AD139" s="12"/>
      <c r="AE139" s="42"/>
      <c r="AH139" s="4"/>
      <c r="AI139" s="4"/>
      <c r="AJ139" s="12"/>
      <c r="AK139" s="12"/>
      <c r="AM139" s="12"/>
      <c r="AO139" s="4"/>
      <c r="AP139" s="4"/>
      <c r="AQ139" s="12"/>
      <c r="AS139" s="5">
        <f>AS84</f>
        <v>600000</v>
      </c>
      <c r="AU139" s="5">
        <f>AU84</f>
        <v>4500000</v>
      </c>
      <c r="AV139" s="4"/>
      <c r="AW139" s="4">
        <f t="shared" si="137"/>
        <v>-3900000</v>
      </c>
      <c r="AX139" s="12">
        <f t="shared" ref="AX139:AX140" si="145">AW139/AU139</f>
        <v>-0.8666666666666667</v>
      </c>
      <c r="AZ139" s="7">
        <v>600000</v>
      </c>
      <c r="BB139" s="5">
        <f>BB84</f>
        <v>3900000</v>
      </c>
      <c r="BC139" s="4"/>
      <c r="BD139" s="4">
        <f t="shared" si="138"/>
        <v>-3300000</v>
      </c>
      <c r="BE139" s="12">
        <f t="shared" ref="BE139:BE153" si="146">BD139/BB139</f>
        <v>-0.84615384615384615</v>
      </c>
      <c r="BH139" s="7">
        <v>2654000</v>
      </c>
      <c r="BJ139" s="5">
        <f>BJ84</f>
        <v>2600000</v>
      </c>
      <c r="BK139" s="4"/>
      <c r="BL139" s="4">
        <f t="shared" si="139"/>
        <v>54000</v>
      </c>
      <c r="BM139" s="12">
        <f t="shared" ref="BM139:BM153" si="147">BL139/BJ139</f>
        <v>2.0769230769230769E-2</v>
      </c>
      <c r="BO139" s="4">
        <v>2636000</v>
      </c>
      <c r="BQ139" s="4">
        <v>2600000</v>
      </c>
      <c r="BR139" s="4"/>
      <c r="BS139" s="4">
        <f t="shared" si="140"/>
        <v>36000</v>
      </c>
      <c r="BT139" s="12">
        <f t="shared" ref="BT139:BT140" si="148">BS139/BQ139</f>
        <v>1.3846153846153847E-2</v>
      </c>
      <c r="BV139" s="4">
        <v>2150000</v>
      </c>
      <c r="BW139" s="4"/>
      <c r="BX139" s="4">
        <v>600000</v>
      </c>
    </row>
    <row r="140" spans="1:76" x14ac:dyDescent="0.35">
      <c r="A140">
        <v>35300</v>
      </c>
      <c r="B140" t="s">
        <v>152</v>
      </c>
      <c r="C140" s="5">
        <f>C77</f>
        <v>1700000</v>
      </c>
      <c r="E140" s="51">
        <v>1500000</v>
      </c>
      <c r="G140" s="28">
        <f>G77</f>
        <v>1500000</v>
      </c>
      <c r="H140" s="12"/>
      <c r="I140" s="22">
        <v>1500000</v>
      </c>
      <c r="K140" s="5">
        <v>1500000</v>
      </c>
      <c r="L140" s="4"/>
      <c r="M140" s="4">
        <f t="shared" si="132"/>
        <v>0</v>
      </c>
      <c r="N140" s="12">
        <f t="shared" si="141"/>
        <v>0</v>
      </c>
      <c r="O140" s="12"/>
      <c r="P140" s="22">
        <v>1500000</v>
      </c>
      <c r="R140" s="5">
        <f>R77</f>
        <v>1400000</v>
      </c>
      <c r="S140" s="4"/>
      <c r="T140" s="4">
        <f t="shared" si="133"/>
        <v>100000</v>
      </c>
      <c r="U140" s="12">
        <f t="shared" si="142"/>
        <v>7.1428571428571425E-2</v>
      </c>
      <c r="V140" s="12"/>
      <c r="X140" s="22">
        <v>1400000</v>
      </c>
      <c r="Z140" s="5">
        <f>Z77</f>
        <v>1400000</v>
      </c>
      <c r="AA140" s="4"/>
      <c r="AB140" s="4">
        <f t="shared" si="143"/>
        <v>0</v>
      </c>
      <c r="AC140" s="12">
        <f t="shared" si="144"/>
        <v>0</v>
      </c>
      <c r="AD140" s="12"/>
      <c r="AE140" s="42"/>
      <c r="AH140" s="4"/>
      <c r="AI140" s="4"/>
      <c r="AJ140" s="12"/>
      <c r="AK140" s="12"/>
      <c r="AM140" s="12"/>
      <c r="AO140" s="4"/>
      <c r="AP140" s="4"/>
      <c r="AQ140" s="12"/>
      <c r="AS140" s="5">
        <f>AS77</f>
        <v>1250000</v>
      </c>
      <c r="AU140" s="5">
        <f>AU77</f>
        <v>1250000</v>
      </c>
      <c r="AV140" s="4"/>
      <c r="AW140" s="4">
        <f t="shared" si="137"/>
        <v>0</v>
      </c>
      <c r="AX140" s="12">
        <f t="shared" si="145"/>
        <v>0</v>
      </c>
      <c r="AZ140" s="7">
        <v>1200000</v>
      </c>
      <c r="BB140" s="5">
        <f>BB77</f>
        <v>1200000</v>
      </c>
      <c r="BC140" s="4"/>
      <c r="BD140" s="4">
        <f t="shared" si="138"/>
        <v>0</v>
      </c>
      <c r="BE140" s="12">
        <f t="shared" si="146"/>
        <v>0</v>
      </c>
      <c r="BH140" s="7">
        <v>1150000</v>
      </c>
      <c r="BJ140" s="5">
        <f>BJ77</f>
        <v>1150000</v>
      </c>
      <c r="BK140" s="4"/>
      <c r="BL140" s="4">
        <f t="shared" si="139"/>
        <v>0</v>
      </c>
      <c r="BM140" s="12">
        <f t="shared" si="147"/>
        <v>0</v>
      </c>
      <c r="BO140" s="4">
        <v>1100000</v>
      </c>
      <c r="BQ140" s="4">
        <v>1100000</v>
      </c>
      <c r="BR140" s="4"/>
      <c r="BS140" s="4">
        <f t="shared" si="140"/>
        <v>0</v>
      </c>
      <c r="BT140" s="12">
        <f t="shared" si="148"/>
        <v>0</v>
      </c>
      <c r="BV140" s="4">
        <v>800000</v>
      </c>
      <c r="BW140" s="4"/>
      <c r="BX140" s="4">
        <v>800000</v>
      </c>
    </row>
    <row r="141" spans="1:76" x14ac:dyDescent="0.35">
      <c r="A141">
        <v>35310</v>
      </c>
      <c r="B141" t="s">
        <v>153</v>
      </c>
      <c r="C141" s="5">
        <f>C78</f>
        <v>2000000</v>
      </c>
      <c r="E141" s="51">
        <v>1900000</v>
      </c>
      <c r="G141" s="28">
        <f>G78</f>
        <v>1900000</v>
      </c>
      <c r="H141" s="12"/>
      <c r="I141" s="22">
        <v>1900000</v>
      </c>
      <c r="K141" s="5">
        <v>1900000</v>
      </c>
      <c r="L141" s="4"/>
      <c r="M141" s="4">
        <f t="shared" si="132"/>
        <v>0</v>
      </c>
      <c r="N141" s="12">
        <v>0</v>
      </c>
      <c r="O141" s="12"/>
      <c r="P141" s="22">
        <v>1900000</v>
      </c>
      <c r="R141" s="5">
        <v>1900000</v>
      </c>
      <c r="S141" s="4"/>
      <c r="T141" s="4">
        <f t="shared" si="133"/>
        <v>0</v>
      </c>
      <c r="U141" s="12"/>
      <c r="V141" s="12"/>
      <c r="X141" s="22">
        <v>1900000</v>
      </c>
      <c r="Z141" s="5">
        <v>1900000</v>
      </c>
      <c r="AA141" s="4"/>
      <c r="AB141" s="4">
        <f t="shared" si="143"/>
        <v>0</v>
      </c>
      <c r="AC141" s="12"/>
      <c r="AD141" s="12"/>
      <c r="AE141" s="42"/>
      <c r="AH141" s="4"/>
      <c r="AI141" s="4"/>
      <c r="AJ141" s="12"/>
      <c r="AK141" s="12"/>
      <c r="AM141" s="12"/>
      <c r="AO141" s="4"/>
      <c r="AP141" s="4"/>
      <c r="AQ141" s="12"/>
      <c r="AS141" s="5">
        <v>1800000</v>
      </c>
      <c r="AU141" s="5">
        <v>1800000</v>
      </c>
      <c r="AV141" s="4"/>
      <c r="AW141" s="4"/>
      <c r="AX141" s="12"/>
      <c r="AZ141" s="7">
        <v>675000</v>
      </c>
      <c r="BC141" s="4"/>
      <c r="BD141" s="4"/>
      <c r="BE141" s="12"/>
      <c r="BK141" s="4"/>
      <c r="BL141" s="4"/>
      <c r="BM141" s="12"/>
      <c r="BO141" s="4"/>
      <c r="BQ141" s="4"/>
      <c r="BR141" s="4"/>
      <c r="BS141" s="4"/>
      <c r="BT141" s="12"/>
      <c r="BV141" s="4"/>
      <c r="BW141" s="4"/>
      <c r="BX141" s="4"/>
    </row>
    <row r="142" spans="1:76" x14ac:dyDescent="0.35">
      <c r="A142">
        <v>35330</v>
      </c>
      <c r="B142" t="s">
        <v>154</v>
      </c>
      <c r="C142" s="5">
        <f>C79</f>
        <v>2500000</v>
      </c>
      <c r="E142" s="51">
        <v>2100000</v>
      </c>
      <c r="G142" s="28">
        <f>G79</f>
        <v>2100000</v>
      </c>
      <c r="H142" s="12"/>
      <c r="I142" s="22">
        <v>15474444</v>
      </c>
      <c r="K142" s="5">
        <v>2100000</v>
      </c>
      <c r="L142" s="4"/>
      <c r="M142" s="4">
        <f t="shared" si="132"/>
        <v>13374444</v>
      </c>
      <c r="N142" s="12">
        <f t="shared" ref="N142" si="149">M142/K142</f>
        <v>6.3687828571428575</v>
      </c>
      <c r="O142" s="12"/>
      <c r="P142" s="22">
        <v>2100000</v>
      </c>
      <c r="R142" s="5">
        <f>R79</f>
        <v>2000000</v>
      </c>
      <c r="S142" s="4"/>
      <c r="T142" s="4">
        <f t="shared" si="133"/>
        <v>100000</v>
      </c>
      <c r="U142" s="12">
        <f t="shared" ref="U142" si="150">T142/R142</f>
        <v>0.05</v>
      </c>
      <c r="V142" s="12"/>
      <c r="X142" s="22">
        <v>2000000</v>
      </c>
      <c r="Z142" s="5">
        <f>Z79</f>
        <v>2000000</v>
      </c>
      <c r="AA142" s="4"/>
      <c r="AB142" s="4">
        <f t="shared" si="143"/>
        <v>0</v>
      </c>
      <c r="AC142" s="12">
        <f t="shared" ref="AC142:AC149" si="151">AB142/Z142</f>
        <v>0</v>
      </c>
      <c r="AD142" s="12"/>
      <c r="AE142" s="42"/>
      <c r="AH142" s="4"/>
      <c r="AI142" s="4"/>
      <c r="AJ142" s="12"/>
      <c r="AK142" s="12"/>
      <c r="AM142" s="12"/>
      <c r="AO142" s="4"/>
      <c r="AP142" s="4"/>
      <c r="AQ142" s="12"/>
      <c r="AS142" s="5">
        <f>AS79</f>
        <v>1700000</v>
      </c>
      <c r="AU142" s="5">
        <f>AU79</f>
        <v>1700000</v>
      </c>
      <c r="AV142" s="4"/>
      <c r="AW142" s="4">
        <f t="shared" ref="AW142:AW143" si="152">AS142-AU142</f>
        <v>0</v>
      </c>
      <c r="AX142" s="12">
        <f t="shared" ref="AX142" si="153">AW142/AU142</f>
        <v>0</v>
      </c>
      <c r="AZ142" s="7">
        <v>1600000</v>
      </c>
      <c r="BB142" s="5">
        <f>BB79</f>
        <v>1500000</v>
      </c>
      <c r="BC142" s="4"/>
      <c r="BD142" s="4">
        <f t="shared" si="138"/>
        <v>100000</v>
      </c>
      <c r="BE142" s="12">
        <f t="shared" si="146"/>
        <v>6.6666666666666666E-2</v>
      </c>
      <c r="BH142" s="7">
        <v>1500000</v>
      </c>
      <c r="BJ142" s="5">
        <f>BJ79</f>
        <v>1500000</v>
      </c>
      <c r="BK142" s="4"/>
      <c r="BL142" s="4">
        <f t="shared" si="139"/>
        <v>0</v>
      </c>
      <c r="BM142" s="12">
        <f t="shared" si="147"/>
        <v>0</v>
      </c>
      <c r="BO142" s="4">
        <v>1500000</v>
      </c>
      <c r="BQ142" s="4">
        <v>1500000</v>
      </c>
      <c r="BR142" s="4"/>
      <c r="BS142" s="4">
        <f t="shared" ref="BS142:BS143" si="154">BO142-BQ142</f>
        <v>0</v>
      </c>
      <c r="BT142" s="12">
        <f t="shared" ref="BT142:BT143" si="155">BS142/BQ142</f>
        <v>0</v>
      </c>
      <c r="BV142" s="4">
        <v>2700000</v>
      </c>
      <c r="BW142" s="4"/>
      <c r="BX142" s="4">
        <v>3200000</v>
      </c>
    </row>
    <row r="143" spans="1:76" x14ac:dyDescent="0.35">
      <c r="A143">
        <v>35340</v>
      </c>
      <c r="B143" t="s">
        <v>136</v>
      </c>
      <c r="C143" s="5">
        <v>0</v>
      </c>
      <c r="E143" s="51">
        <v>0</v>
      </c>
      <c r="G143" s="28">
        <v>0</v>
      </c>
      <c r="H143" s="12"/>
      <c r="I143" s="22">
        <v>0</v>
      </c>
      <c r="K143" s="5">
        <v>0</v>
      </c>
      <c r="L143" s="4"/>
      <c r="M143" s="4">
        <f t="shared" si="132"/>
        <v>0</v>
      </c>
      <c r="N143" s="12">
        <v>0</v>
      </c>
      <c r="O143" s="12"/>
      <c r="P143" s="22">
        <v>0</v>
      </c>
      <c r="R143" s="5">
        <v>0</v>
      </c>
      <c r="S143" s="4"/>
      <c r="T143" s="4">
        <f t="shared" si="133"/>
        <v>0</v>
      </c>
      <c r="U143" s="12">
        <v>0</v>
      </c>
      <c r="V143" s="12"/>
      <c r="X143" s="22">
        <v>0</v>
      </c>
      <c r="Z143" s="5">
        <v>0</v>
      </c>
      <c r="AA143" s="4"/>
      <c r="AB143" s="4">
        <f t="shared" si="143"/>
        <v>0</v>
      </c>
      <c r="AC143" s="12">
        <v>0</v>
      </c>
      <c r="AD143" s="12"/>
      <c r="AE143" s="42"/>
      <c r="AH143" s="4"/>
      <c r="AI143" s="4"/>
      <c r="AJ143" s="12"/>
      <c r="AK143" s="12"/>
      <c r="AM143" s="12"/>
      <c r="AO143" s="4"/>
      <c r="AP143" s="4"/>
      <c r="AQ143" s="12"/>
      <c r="AS143" s="5">
        <v>0</v>
      </c>
      <c r="AU143" s="5">
        <v>0</v>
      </c>
      <c r="AV143" s="4"/>
      <c r="AW143" s="4">
        <f t="shared" si="152"/>
        <v>0</v>
      </c>
      <c r="AX143" s="12">
        <v>0</v>
      </c>
      <c r="AZ143" s="7">
        <v>1600000</v>
      </c>
      <c r="BB143" s="5">
        <f>BB80</f>
        <v>33500000</v>
      </c>
      <c r="BC143" s="4"/>
      <c r="BD143" s="4">
        <f t="shared" ref="BD143" si="156">AZ143-BB143</f>
        <v>-31900000</v>
      </c>
      <c r="BE143" s="12">
        <f t="shared" ref="BE143" si="157">BD143/BB143</f>
        <v>-0.9522388059701492</v>
      </c>
      <c r="BH143" s="7">
        <v>1500000</v>
      </c>
      <c r="BJ143" s="5">
        <f>BJ80</f>
        <v>32000000</v>
      </c>
      <c r="BK143" s="4"/>
      <c r="BL143" s="4">
        <f t="shared" ref="BL143" si="158">BH143-BJ143</f>
        <v>-30500000</v>
      </c>
      <c r="BM143" s="12">
        <f t="shared" ref="BM143" si="159">BL143/BJ143</f>
        <v>-0.953125</v>
      </c>
      <c r="BO143" s="4">
        <v>1500000</v>
      </c>
      <c r="BQ143" s="4">
        <v>1500000</v>
      </c>
      <c r="BR143" s="4"/>
      <c r="BS143" s="4">
        <f t="shared" si="154"/>
        <v>0</v>
      </c>
      <c r="BT143" s="12">
        <f t="shared" si="155"/>
        <v>0</v>
      </c>
      <c r="BV143" s="4">
        <v>2700000</v>
      </c>
      <c r="BW143" s="4"/>
      <c r="BX143" s="4">
        <v>3200000</v>
      </c>
    </row>
    <row r="144" spans="1:76" x14ac:dyDescent="0.35">
      <c r="A144">
        <v>35350</v>
      </c>
      <c r="B144" t="s">
        <v>155</v>
      </c>
      <c r="C144" s="5">
        <v>0</v>
      </c>
      <c r="E144" s="51">
        <v>0</v>
      </c>
      <c r="G144" s="28">
        <v>0</v>
      </c>
      <c r="H144" s="12"/>
      <c r="I144" s="22">
        <v>0</v>
      </c>
      <c r="K144" s="5">
        <v>0</v>
      </c>
      <c r="L144" s="4"/>
      <c r="M144" s="4">
        <f t="shared" si="132"/>
        <v>0</v>
      </c>
      <c r="N144" s="12">
        <v>0</v>
      </c>
      <c r="O144" s="12"/>
      <c r="P144" s="22">
        <v>0</v>
      </c>
      <c r="R144" s="5">
        <v>0</v>
      </c>
      <c r="S144" s="4"/>
      <c r="T144" s="4">
        <f t="shared" si="133"/>
        <v>0</v>
      </c>
      <c r="U144" s="12">
        <v>0</v>
      </c>
      <c r="V144" s="12"/>
      <c r="X144" s="22">
        <v>0</v>
      </c>
      <c r="Z144" s="5">
        <v>0</v>
      </c>
      <c r="AA144" s="4"/>
      <c r="AB144" s="4">
        <f t="shared" si="143"/>
        <v>0</v>
      </c>
      <c r="AC144" s="12"/>
      <c r="AD144" s="12"/>
      <c r="AE144" s="42"/>
      <c r="AH144" s="4"/>
      <c r="AI144" s="4"/>
      <c r="AJ144" s="12"/>
      <c r="AK144" s="12"/>
      <c r="AM144" s="12"/>
      <c r="AO144" s="4"/>
      <c r="AP144" s="4"/>
      <c r="AQ144" s="12"/>
      <c r="AV144" s="4"/>
      <c r="AW144" s="4"/>
      <c r="AX144" s="12"/>
      <c r="BC144" s="4"/>
      <c r="BD144" s="4"/>
      <c r="BE144" s="12"/>
      <c r="BK144" s="4"/>
      <c r="BL144" s="4"/>
      <c r="BM144" s="12"/>
      <c r="BO144" s="4"/>
      <c r="BQ144" s="4"/>
      <c r="BR144" s="4"/>
      <c r="BS144" s="4"/>
      <c r="BT144" s="12"/>
      <c r="BV144" s="4"/>
      <c r="BW144" s="4"/>
      <c r="BX144" s="4"/>
    </row>
    <row r="145" spans="1:76" x14ac:dyDescent="0.35">
      <c r="A145">
        <v>35400</v>
      </c>
      <c r="B145" t="s">
        <v>156</v>
      </c>
      <c r="C145" s="5">
        <f>C80</f>
        <v>67900000</v>
      </c>
      <c r="E145" s="51">
        <v>67900000</v>
      </c>
      <c r="G145" s="28">
        <f>G80</f>
        <v>67900000</v>
      </c>
      <c r="H145" s="12"/>
      <c r="I145" s="22">
        <v>63500000</v>
      </c>
      <c r="K145" s="5">
        <v>63500000</v>
      </c>
      <c r="L145" s="4"/>
      <c r="M145" s="4">
        <f t="shared" si="132"/>
        <v>0</v>
      </c>
      <c r="N145" s="12">
        <f t="shared" ref="N145:N153" si="160">M145/K145</f>
        <v>0</v>
      </c>
      <c r="O145" s="12"/>
      <c r="P145" s="22">
        <v>63500000</v>
      </c>
      <c r="R145" s="5">
        <v>39500000</v>
      </c>
      <c r="S145" s="4"/>
      <c r="T145" s="4">
        <f t="shared" si="133"/>
        <v>24000000</v>
      </c>
      <c r="U145" s="12">
        <f t="shared" ref="U145:U150" si="161">T145/R145</f>
        <v>0.60759493670886078</v>
      </c>
      <c r="V145" s="12"/>
      <c r="X145" s="22">
        <v>57500000</v>
      </c>
      <c r="Z145" s="5">
        <v>39500000</v>
      </c>
      <c r="AA145" s="4"/>
      <c r="AB145" s="4">
        <f t="shared" si="143"/>
        <v>18000000</v>
      </c>
      <c r="AC145" s="12">
        <f t="shared" si="151"/>
        <v>0.45569620253164556</v>
      </c>
      <c r="AD145" s="12"/>
      <c r="AE145" s="42"/>
      <c r="AH145" s="4"/>
      <c r="AI145" s="4"/>
      <c r="AJ145" s="12"/>
      <c r="AK145" s="12"/>
      <c r="AM145" s="12"/>
      <c r="AO145" s="4"/>
      <c r="AP145" s="4"/>
      <c r="AQ145" s="12"/>
      <c r="AS145" s="5">
        <f>AS80</f>
        <v>35000000</v>
      </c>
      <c r="AU145" s="5">
        <f>AU80</f>
        <v>35000000</v>
      </c>
      <c r="AV145" s="4"/>
      <c r="AW145" s="4">
        <f t="shared" ref="AW145:AW149" si="162">AS145-AU145</f>
        <v>0</v>
      </c>
      <c r="AX145" s="12">
        <f t="shared" ref="AX145:AX149" si="163">AW145/AU145</f>
        <v>0</v>
      </c>
      <c r="AZ145" s="7">
        <v>33500000</v>
      </c>
      <c r="BB145" s="5">
        <f>BB80</f>
        <v>33500000</v>
      </c>
      <c r="BC145" s="4"/>
      <c r="BD145" s="4">
        <f t="shared" si="138"/>
        <v>0</v>
      </c>
      <c r="BE145" s="12">
        <f t="shared" si="146"/>
        <v>0</v>
      </c>
      <c r="BH145" s="7">
        <v>32000000</v>
      </c>
      <c r="BJ145" s="5">
        <f>BJ80</f>
        <v>32000000</v>
      </c>
      <c r="BK145" s="4"/>
      <c r="BL145" s="4">
        <f t="shared" si="139"/>
        <v>0</v>
      </c>
      <c r="BM145" s="12">
        <f t="shared" si="147"/>
        <v>0</v>
      </c>
      <c r="BO145" s="4">
        <v>29260000</v>
      </c>
      <c r="BQ145" s="4">
        <v>28000000</v>
      </c>
      <c r="BR145" s="4"/>
      <c r="BS145" s="4">
        <f t="shared" ref="BS145:BS149" si="164">BO145-BQ145</f>
        <v>1260000</v>
      </c>
      <c r="BT145" s="12">
        <f t="shared" ref="BT145:BT149" si="165">BS145/BQ145</f>
        <v>4.4999999999999998E-2</v>
      </c>
      <c r="BV145" s="4">
        <v>28000000</v>
      </c>
      <c r="BW145" s="4"/>
      <c r="BX145" s="4">
        <v>28000000</v>
      </c>
    </row>
    <row r="146" spans="1:76" x14ac:dyDescent="0.35">
      <c r="A146">
        <v>35500</v>
      </c>
      <c r="B146" t="s">
        <v>157</v>
      </c>
      <c r="C146" s="5">
        <f>C81</f>
        <v>4500000</v>
      </c>
      <c r="E146" s="51">
        <v>4032500</v>
      </c>
      <c r="G146" s="28">
        <f>G81</f>
        <v>4000000</v>
      </c>
      <c r="H146" s="12"/>
      <c r="I146" s="22">
        <v>4036000</v>
      </c>
      <c r="K146" s="5">
        <v>4000000</v>
      </c>
      <c r="L146" s="4"/>
      <c r="M146" s="4">
        <f t="shared" si="132"/>
        <v>36000</v>
      </c>
      <c r="N146" s="12">
        <f t="shared" si="160"/>
        <v>8.9999999999999993E-3</v>
      </c>
      <c r="O146" s="12"/>
      <c r="P146" s="22">
        <v>3964000</v>
      </c>
      <c r="R146" s="5">
        <f>R81</f>
        <v>3500000</v>
      </c>
      <c r="S146" s="4"/>
      <c r="T146" s="4">
        <f t="shared" si="133"/>
        <v>464000</v>
      </c>
      <c r="U146" s="12">
        <f t="shared" si="161"/>
        <v>0.13257142857142856</v>
      </c>
      <c r="V146" s="12"/>
      <c r="X146" s="22">
        <v>3599390</v>
      </c>
      <c r="Z146" s="5">
        <f>Z81</f>
        <v>3500000</v>
      </c>
      <c r="AA146" s="4"/>
      <c r="AB146" s="4">
        <f t="shared" si="143"/>
        <v>99390</v>
      </c>
      <c r="AC146" s="12">
        <f t="shared" si="151"/>
        <v>2.8397142857142857E-2</v>
      </c>
      <c r="AD146" s="12"/>
      <c r="AE146" s="42"/>
      <c r="AH146" s="4"/>
      <c r="AI146" s="4"/>
      <c r="AJ146" s="12"/>
      <c r="AK146" s="12"/>
      <c r="AM146" s="12"/>
      <c r="AO146" s="4"/>
      <c r="AP146" s="4"/>
      <c r="AQ146" s="12"/>
      <c r="AS146" s="5">
        <v>3128000</v>
      </c>
      <c r="AU146" s="5">
        <f>AU81</f>
        <v>3000000</v>
      </c>
      <c r="AV146" s="4"/>
      <c r="AW146" s="4">
        <f t="shared" si="162"/>
        <v>128000</v>
      </c>
      <c r="AX146" s="12">
        <f t="shared" si="163"/>
        <v>4.2666666666666665E-2</v>
      </c>
      <c r="AZ146" s="7">
        <v>3015000</v>
      </c>
      <c r="BB146" s="5">
        <f>BB81</f>
        <v>3000000</v>
      </c>
      <c r="BC146" s="4"/>
      <c r="BD146" s="4">
        <f t="shared" si="138"/>
        <v>15000</v>
      </c>
      <c r="BE146" s="12">
        <f t="shared" si="146"/>
        <v>5.0000000000000001E-3</v>
      </c>
      <c r="BH146" s="7">
        <v>5661500</v>
      </c>
      <c r="BJ146" s="5">
        <f>BJ81</f>
        <v>3000000</v>
      </c>
      <c r="BK146" s="4"/>
      <c r="BL146" s="4">
        <f t="shared" si="139"/>
        <v>2661500</v>
      </c>
      <c r="BM146" s="12">
        <f t="shared" si="147"/>
        <v>0.88716666666666666</v>
      </c>
      <c r="BO146" s="4">
        <v>1940000</v>
      </c>
      <c r="BQ146" s="4">
        <v>2620000</v>
      </c>
      <c r="BR146" s="4"/>
      <c r="BS146" s="4">
        <f t="shared" si="164"/>
        <v>-680000</v>
      </c>
      <c r="BT146" s="12">
        <f t="shared" si="165"/>
        <v>-0.25954198473282442</v>
      </c>
      <c r="BV146" s="4">
        <v>1039900</v>
      </c>
      <c r="BW146" s="4"/>
      <c r="BX146" s="4">
        <v>2423000</v>
      </c>
    </row>
    <row r="147" spans="1:76" x14ac:dyDescent="0.35">
      <c r="A147">
        <v>35550</v>
      </c>
      <c r="B147" t="s">
        <v>158</v>
      </c>
      <c r="C147" s="5">
        <v>0</v>
      </c>
      <c r="E147" s="51">
        <v>0</v>
      </c>
      <c r="G147" s="28">
        <v>0</v>
      </c>
      <c r="H147" s="12"/>
      <c r="I147" s="22">
        <v>4000000</v>
      </c>
      <c r="K147" s="5">
        <v>4000000</v>
      </c>
      <c r="L147" s="4"/>
      <c r="M147" s="4">
        <f t="shared" si="132"/>
        <v>0</v>
      </c>
      <c r="N147" s="12">
        <f t="shared" si="160"/>
        <v>0</v>
      </c>
      <c r="O147" s="12"/>
      <c r="P147" s="22">
        <f>4000000+500000</f>
        <v>4500000</v>
      </c>
      <c r="R147" s="5">
        <v>4500000</v>
      </c>
      <c r="S147" s="4"/>
      <c r="T147" s="4">
        <f t="shared" si="133"/>
        <v>0</v>
      </c>
      <c r="U147" s="12">
        <f t="shared" si="161"/>
        <v>0</v>
      </c>
      <c r="V147" s="12"/>
      <c r="X147" s="22">
        <v>4000000</v>
      </c>
      <c r="Z147" s="5">
        <v>4500000</v>
      </c>
      <c r="AA147" s="4"/>
      <c r="AB147" s="4">
        <f t="shared" si="143"/>
        <v>-500000</v>
      </c>
      <c r="AC147" s="12">
        <f t="shared" si="151"/>
        <v>-0.1111111111111111</v>
      </c>
      <c r="AD147" s="12"/>
      <c r="AE147" s="42"/>
      <c r="AH147" s="4"/>
      <c r="AI147" s="4"/>
      <c r="AJ147" s="12"/>
      <c r="AK147" s="12"/>
      <c r="AM147" s="12"/>
      <c r="AO147" s="4"/>
      <c r="AP147" s="4"/>
      <c r="AQ147" s="12"/>
      <c r="AS147" s="5">
        <v>4000000</v>
      </c>
      <c r="AU147" s="5">
        <v>4000000</v>
      </c>
      <c r="AV147" s="4"/>
      <c r="AW147" s="4">
        <f t="shared" si="162"/>
        <v>0</v>
      </c>
      <c r="AX147" s="12">
        <f t="shared" si="163"/>
        <v>0</v>
      </c>
      <c r="AZ147" s="7">
        <v>4000000</v>
      </c>
      <c r="BB147" s="5">
        <v>4000000</v>
      </c>
      <c r="BC147" s="4"/>
      <c r="BD147" s="4">
        <f t="shared" si="138"/>
        <v>0</v>
      </c>
      <c r="BE147" s="12">
        <f t="shared" si="146"/>
        <v>0</v>
      </c>
      <c r="BH147" s="7">
        <v>4000000</v>
      </c>
      <c r="BJ147" s="5">
        <v>4000000</v>
      </c>
      <c r="BK147" s="4"/>
      <c r="BL147" s="4">
        <f t="shared" si="139"/>
        <v>0</v>
      </c>
      <c r="BM147" s="12">
        <f t="shared" si="147"/>
        <v>0</v>
      </c>
      <c r="BO147" s="4">
        <v>4000000</v>
      </c>
      <c r="BQ147" s="4">
        <v>4000000</v>
      </c>
      <c r="BR147" s="4"/>
      <c r="BS147" s="4">
        <f t="shared" si="164"/>
        <v>0</v>
      </c>
      <c r="BT147" s="12">
        <f t="shared" si="165"/>
        <v>0</v>
      </c>
      <c r="BV147" s="4">
        <v>4000000</v>
      </c>
      <c r="BW147" s="4"/>
      <c r="BX147" s="4">
        <v>4000000</v>
      </c>
    </row>
    <row r="148" spans="1:76" x14ac:dyDescent="0.35">
      <c r="A148">
        <v>35551</v>
      </c>
      <c r="B148" t="s">
        <v>159</v>
      </c>
      <c r="C148" s="5">
        <f>C87</f>
        <v>18000000</v>
      </c>
      <c r="E148" s="51">
        <v>17100000</v>
      </c>
      <c r="G148" s="28">
        <f>G87</f>
        <v>17100000</v>
      </c>
      <c r="H148" s="12"/>
      <c r="I148" s="22">
        <v>16000000</v>
      </c>
      <c r="K148" s="5">
        <v>16000000</v>
      </c>
      <c r="L148" s="4"/>
      <c r="M148" s="4">
        <f t="shared" si="132"/>
        <v>0</v>
      </c>
      <c r="N148" s="12">
        <f t="shared" si="160"/>
        <v>0</v>
      </c>
      <c r="O148" s="12"/>
      <c r="P148" s="22">
        <v>16000000</v>
      </c>
      <c r="R148" s="5">
        <f>R87</f>
        <v>14000000</v>
      </c>
      <c r="S148" s="4"/>
      <c r="T148" s="4">
        <f t="shared" si="133"/>
        <v>2000000</v>
      </c>
      <c r="U148" s="12">
        <f t="shared" si="161"/>
        <v>0.14285714285714285</v>
      </c>
      <c r="V148" s="12"/>
      <c r="X148" s="22">
        <v>13977000</v>
      </c>
      <c r="Z148" s="5">
        <f>Z87</f>
        <v>14000000</v>
      </c>
      <c r="AA148" s="4"/>
      <c r="AB148" s="4">
        <f t="shared" si="143"/>
        <v>-23000</v>
      </c>
      <c r="AC148" s="12">
        <f t="shared" si="151"/>
        <v>-1.642857142857143E-3</v>
      </c>
      <c r="AD148" s="12"/>
      <c r="AE148" s="42"/>
      <c r="AH148" s="4"/>
      <c r="AI148" s="4"/>
      <c r="AJ148" s="12"/>
      <c r="AK148" s="12"/>
      <c r="AM148" s="12"/>
      <c r="AO148" s="4"/>
      <c r="AP148" s="4"/>
      <c r="AQ148" s="12"/>
      <c r="AS148" s="5">
        <f>AS87</f>
        <v>12000000</v>
      </c>
      <c r="AU148" s="5">
        <f>AU87</f>
        <v>12000000</v>
      </c>
      <c r="AV148" s="4"/>
      <c r="AW148" s="4">
        <f t="shared" si="162"/>
        <v>0</v>
      </c>
      <c r="AX148" s="12">
        <f t="shared" si="163"/>
        <v>0</v>
      </c>
      <c r="AZ148" s="7">
        <v>7200000</v>
      </c>
      <c r="BB148" s="5">
        <f>BB87</f>
        <v>7200000</v>
      </c>
      <c r="BC148" s="4"/>
      <c r="BD148" s="4">
        <f t="shared" si="138"/>
        <v>0</v>
      </c>
      <c r="BE148" s="12">
        <f t="shared" si="146"/>
        <v>0</v>
      </c>
      <c r="BH148" s="7">
        <v>2200000</v>
      </c>
      <c r="BJ148" s="5">
        <f>BJ87</f>
        <v>2200000</v>
      </c>
      <c r="BK148" s="4"/>
      <c r="BL148" s="4">
        <f t="shared" si="139"/>
        <v>0</v>
      </c>
      <c r="BM148" s="12">
        <f t="shared" si="147"/>
        <v>0</v>
      </c>
      <c r="BO148" s="4">
        <v>2200360</v>
      </c>
      <c r="BQ148" s="4">
        <v>2064000</v>
      </c>
      <c r="BR148" s="4"/>
      <c r="BS148" s="4">
        <f t="shared" si="164"/>
        <v>136360</v>
      </c>
      <c r="BT148" s="12">
        <f t="shared" si="165"/>
        <v>6.6065891472868218E-2</v>
      </c>
      <c r="BV148" s="4">
        <v>2254338</v>
      </c>
      <c r="BW148" s="4"/>
      <c r="BX148" s="4">
        <v>2609298</v>
      </c>
    </row>
    <row r="149" spans="1:76" x14ac:dyDescent="0.35">
      <c r="A149">
        <v>35552</v>
      </c>
      <c r="B149" t="s">
        <v>160</v>
      </c>
      <c r="C149" s="5">
        <f>C76</f>
        <v>6500000</v>
      </c>
      <c r="E149" s="51">
        <v>6000000</v>
      </c>
      <c r="G149" s="28">
        <f>G76</f>
        <v>6000000</v>
      </c>
      <c r="H149" s="12"/>
      <c r="I149" s="22">
        <v>4200000</v>
      </c>
      <c r="K149" s="5">
        <f>K76</f>
        <v>4200000</v>
      </c>
      <c r="L149" s="4"/>
      <c r="M149" s="4">
        <f t="shared" si="132"/>
        <v>0</v>
      </c>
      <c r="N149" s="12">
        <f t="shared" si="160"/>
        <v>0</v>
      </c>
      <c r="O149" s="12"/>
      <c r="P149" s="22">
        <v>4200000</v>
      </c>
      <c r="R149" s="5">
        <f>R76</f>
        <v>4200000</v>
      </c>
      <c r="S149" s="4"/>
      <c r="T149" s="4">
        <f t="shared" si="133"/>
        <v>0</v>
      </c>
      <c r="U149" s="12">
        <f t="shared" si="161"/>
        <v>0</v>
      </c>
      <c r="V149" s="12"/>
      <c r="X149" s="22">
        <v>4200000</v>
      </c>
      <c r="Z149" s="5">
        <f>Z76</f>
        <v>4200000</v>
      </c>
      <c r="AA149" s="4"/>
      <c r="AB149" s="4">
        <f t="shared" si="143"/>
        <v>0</v>
      </c>
      <c r="AC149" s="12">
        <f t="shared" si="151"/>
        <v>0</v>
      </c>
      <c r="AD149" s="12"/>
      <c r="AE149" s="42"/>
      <c r="AH149" s="4"/>
      <c r="AI149" s="4"/>
      <c r="AJ149" s="12"/>
      <c r="AK149" s="12"/>
      <c r="AM149" s="12"/>
      <c r="AO149" s="4"/>
      <c r="AP149" s="4"/>
      <c r="AQ149" s="12"/>
      <c r="AS149" s="5">
        <f>AS76</f>
        <v>3900000</v>
      </c>
      <c r="AU149" s="5">
        <f>AU76</f>
        <v>3900000</v>
      </c>
      <c r="AV149" s="4"/>
      <c r="AW149" s="4">
        <f t="shared" si="162"/>
        <v>0</v>
      </c>
      <c r="AX149" s="12">
        <f t="shared" si="163"/>
        <v>0</v>
      </c>
      <c r="AZ149" s="7">
        <v>2400000</v>
      </c>
      <c r="BB149" s="5">
        <f>BB76</f>
        <v>3600000</v>
      </c>
      <c r="BC149" s="4"/>
      <c r="BD149" s="4">
        <f t="shared" si="138"/>
        <v>-1200000</v>
      </c>
      <c r="BE149" s="12">
        <f t="shared" si="146"/>
        <v>-0.33333333333333331</v>
      </c>
      <c r="BH149" s="7">
        <v>3600000</v>
      </c>
      <c r="BJ149" s="5">
        <f>BJ76</f>
        <v>3600000</v>
      </c>
      <c r="BK149" s="4"/>
      <c r="BL149" s="4">
        <f t="shared" si="139"/>
        <v>0</v>
      </c>
      <c r="BM149" s="12">
        <f t="shared" si="147"/>
        <v>0</v>
      </c>
      <c r="BO149" s="4">
        <v>3600000</v>
      </c>
      <c r="BQ149" s="4">
        <v>3600000</v>
      </c>
      <c r="BR149" s="4"/>
      <c r="BS149" s="4">
        <f t="shared" si="164"/>
        <v>0</v>
      </c>
      <c r="BT149" s="12">
        <f t="shared" si="165"/>
        <v>0</v>
      </c>
      <c r="BV149" s="4">
        <v>3600000</v>
      </c>
      <c r="BW149" s="4"/>
      <c r="BX149" s="4">
        <v>2200000</v>
      </c>
    </row>
    <row r="150" spans="1:76" x14ac:dyDescent="0.35">
      <c r="A150">
        <v>35560</v>
      </c>
      <c r="B150" t="s">
        <v>161</v>
      </c>
      <c r="C150" s="5">
        <f>C88</f>
        <v>4000000</v>
      </c>
      <c r="E150" s="51">
        <v>3500000</v>
      </c>
      <c r="G150" s="28">
        <f>G88</f>
        <v>3500000</v>
      </c>
      <c r="H150" s="12"/>
      <c r="I150" s="22">
        <v>3500000</v>
      </c>
      <c r="K150" s="5">
        <v>3500000</v>
      </c>
      <c r="L150" s="4"/>
      <c r="M150" s="4">
        <f t="shared" si="132"/>
        <v>0</v>
      </c>
      <c r="N150" s="12">
        <f t="shared" si="160"/>
        <v>0</v>
      </c>
      <c r="O150" s="12"/>
      <c r="P150" s="22">
        <v>3500000</v>
      </c>
      <c r="R150" s="5">
        <f>R88</f>
        <v>3000000</v>
      </c>
      <c r="S150" s="4"/>
      <c r="T150" s="4">
        <f t="shared" si="133"/>
        <v>500000</v>
      </c>
      <c r="U150" s="12">
        <f t="shared" si="161"/>
        <v>0.16666666666666666</v>
      </c>
      <c r="V150" s="12"/>
      <c r="X150" s="22">
        <v>3000000</v>
      </c>
      <c r="Z150" s="5">
        <f>Z88</f>
        <v>3000000</v>
      </c>
      <c r="AA150" s="4"/>
      <c r="AB150" s="4">
        <f t="shared" si="143"/>
        <v>0</v>
      </c>
      <c r="AC150" s="12"/>
      <c r="AD150" s="12"/>
      <c r="AE150" s="42"/>
      <c r="AH150" s="4"/>
      <c r="AI150" s="4"/>
      <c r="AJ150" s="12"/>
      <c r="AK150" s="12"/>
      <c r="AM150" s="12"/>
      <c r="AO150" s="4"/>
      <c r="AP150" s="4"/>
      <c r="AQ150" s="12"/>
      <c r="AS150" s="5">
        <f>AS88</f>
        <v>2000000</v>
      </c>
      <c r="AU150" s="5">
        <f>AU88</f>
        <v>2000000</v>
      </c>
      <c r="AV150" s="4"/>
      <c r="AW150" s="4"/>
      <c r="AX150" s="12"/>
      <c r="AZ150" s="7">
        <v>2000000</v>
      </c>
      <c r="BC150" s="4"/>
      <c r="BD150" s="4"/>
      <c r="BE150" s="12"/>
      <c r="BK150" s="4"/>
      <c r="BL150" s="4"/>
      <c r="BM150" s="12"/>
      <c r="BO150" s="4"/>
      <c r="BQ150" s="4"/>
      <c r="BR150" s="4"/>
      <c r="BS150" s="4"/>
      <c r="BT150" s="12"/>
      <c r="BV150" s="4"/>
      <c r="BW150" s="4"/>
      <c r="BX150" s="4"/>
    </row>
    <row r="151" spans="1:76" x14ac:dyDescent="0.35">
      <c r="A151">
        <v>35600</v>
      </c>
      <c r="B151" t="s">
        <v>162</v>
      </c>
      <c r="C151" s="5">
        <f>C92</f>
        <v>2500000</v>
      </c>
      <c r="E151" s="51">
        <v>2000000</v>
      </c>
      <c r="G151" s="28">
        <f>G92</f>
        <v>2000000</v>
      </c>
      <c r="H151" s="12"/>
      <c r="I151" s="22">
        <v>2000000</v>
      </c>
      <c r="K151" s="5">
        <v>2000000</v>
      </c>
      <c r="L151" s="4"/>
      <c r="M151" s="4">
        <f t="shared" si="132"/>
        <v>0</v>
      </c>
      <c r="N151" s="12">
        <f t="shared" si="160"/>
        <v>0</v>
      </c>
      <c r="O151" s="12"/>
      <c r="P151" s="22">
        <v>2000000</v>
      </c>
      <c r="R151" s="5">
        <f>R92</f>
        <v>1850000</v>
      </c>
      <c r="S151" s="4"/>
      <c r="T151" s="4">
        <f t="shared" si="133"/>
        <v>150000</v>
      </c>
      <c r="U151" s="12">
        <f t="shared" ref="U151:U153" si="166">T151/R151</f>
        <v>8.1081081081081086E-2</v>
      </c>
      <c r="V151" s="12"/>
      <c r="X151" s="22">
        <v>1850000</v>
      </c>
      <c r="Z151" s="5">
        <f>Z92</f>
        <v>1850000</v>
      </c>
      <c r="AA151" s="4"/>
      <c r="AB151" s="4">
        <f t="shared" si="143"/>
        <v>0</v>
      </c>
      <c r="AC151" s="12">
        <f t="shared" ref="AC151" si="167">AB151/Z151</f>
        <v>0</v>
      </c>
      <c r="AD151" s="12"/>
      <c r="AE151" s="42"/>
      <c r="AH151" s="4"/>
      <c r="AI151" s="4"/>
      <c r="AJ151" s="12"/>
      <c r="AK151" s="12"/>
      <c r="AM151" s="12"/>
      <c r="AO151" s="4"/>
      <c r="AP151" s="4"/>
      <c r="AQ151" s="12"/>
      <c r="AS151" s="5">
        <v>1200000</v>
      </c>
      <c r="AU151" s="5">
        <v>0</v>
      </c>
      <c r="AV151" s="4"/>
      <c r="AW151" s="4"/>
      <c r="AX151" s="12"/>
      <c r="BC151" s="4"/>
      <c r="BD151" s="4"/>
      <c r="BE151" s="12"/>
      <c r="BK151" s="4"/>
      <c r="BL151" s="4"/>
      <c r="BM151" s="12"/>
      <c r="BO151" s="4"/>
      <c r="BQ151" s="4"/>
      <c r="BR151" s="4"/>
      <c r="BS151" s="4"/>
      <c r="BT151" s="12"/>
      <c r="BV151" s="4"/>
      <c r="BW151" s="4"/>
      <c r="BX151" s="4"/>
    </row>
    <row r="152" spans="1:76" x14ac:dyDescent="0.35">
      <c r="A152">
        <v>35700</v>
      </c>
      <c r="B152" t="s">
        <v>163</v>
      </c>
      <c r="C152" s="5">
        <v>500000</v>
      </c>
      <c r="E152" s="51">
        <v>465850</v>
      </c>
      <c r="G152" s="28">
        <v>500000</v>
      </c>
      <c r="H152" s="12"/>
      <c r="I152" s="22">
        <v>456925</v>
      </c>
      <c r="K152" s="5">
        <v>750000</v>
      </c>
      <c r="L152" s="4"/>
      <c r="M152" s="4">
        <f t="shared" si="132"/>
        <v>-293075</v>
      </c>
      <c r="N152" s="12">
        <f t="shared" si="160"/>
        <v>-0.39076666666666665</v>
      </c>
      <c r="O152" s="12"/>
      <c r="P152" s="22">
        <v>759650</v>
      </c>
      <c r="R152" s="5">
        <v>500000</v>
      </c>
      <c r="S152" s="4"/>
      <c r="T152" s="4">
        <f t="shared" si="133"/>
        <v>259650</v>
      </c>
      <c r="U152" s="12">
        <f t="shared" si="166"/>
        <v>0.51929999999999998</v>
      </c>
      <c r="V152" s="12"/>
      <c r="X152" s="22">
        <v>677140</v>
      </c>
      <c r="Z152" s="5">
        <v>500000</v>
      </c>
      <c r="AA152" s="4"/>
      <c r="AB152" s="4">
        <f t="shared" si="143"/>
        <v>177140</v>
      </c>
      <c r="AC152" s="12">
        <f t="shared" ref="AC152:AC153" si="168">AB152/Z152</f>
        <v>0.35427999999999998</v>
      </c>
      <c r="AD152" s="12"/>
      <c r="AE152" s="42"/>
      <c r="AH152" s="4"/>
      <c r="AI152" s="4"/>
      <c r="AJ152" s="12"/>
      <c r="AK152" s="12"/>
      <c r="AM152" s="12"/>
      <c r="AO152" s="4"/>
      <c r="AP152" s="4"/>
      <c r="AQ152" s="12"/>
      <c r="AS152" s="5">
        <v>593950</v>
      </c>
      <c r="AU152" s="5">
        <v>650000</v>
      </c>
      <c r="AV152" s="4"/>
      <c r="AW152" s="4">
        <f t="shared" ref="AW152:AW156" si="169">AS152-AU152</f>
        <v>-56050</v>
      </c>
      <c r="AX152" s="12">
        <f t="shared" ref="AX152:AX153" si="170">AW152/AU152</f>
        <v>-8.6230769230769236E-2</v>
      </c>
      <c r="AZ152" s="7">
        <v>639025</v>
      </c>
      <c r="BB152" s="5">
        <v>600000</v>
      </c>
      <c r="BC152" s="4"/>
      <c r="BD152" s="4">
        <f t="shared" si="138"/>
        <v>39025</v>
      </c>
      <c r="BE152" s="12">
        <f t="shared" si="146"/>
        <v>6.5041666666666664E-2</v>
      </c>
      <c r="BH152" s="7">
        <v>607996</v>
      </c>
      <c r="BJ152" s="5">
        <v>600000</v>
      </c>
      <c r="BK152" s="4"/>
      <c r="BL152" s="4">
        <f t="shared" si="139"/>
        <v>7996</v>
      </c>
      <c r="BM152" s="12">
        <f t="shared" si="147"/>
        <v>1.3326666666666667E-2</v>
      </c>
      <c r="BO152" s="4">
        <v>577538</v>
      </c>
      <c r="BQ152" s="4">
        <v>700000</v>
      </c>
      <c r="BR152" s="4"/>
      <c r="BS152" s="4">
        <f t="shared" ref="BS152:BS156" si="171">BO152-BQ152</f>
        <v>-122462</v>
      </c>
      <c r="BT152" s="12">
        <f t="shared" ref="BT152:BT153" si="172">BS152/BQ152</f>
        <v>-0.17494571428571429</v>
      </c>
      <c r="BV152" s="4">
        <v>687342</v>
      </c>
      <c r="BW152" s="4"/>
      <c r="BX152" s="4">
        <v>766260</v>
      </c>
    </row>
    <row r="153" spans="1:76" x14ac:dyDescent="0.35">
      <c r="A153">
        <v>35800</v>
      </c>
      <c r="B153" t="s">
        <v>164</v>
      </c>
      <c r="C153" s="5">
        <f>C82</f>
        <v>10000000</v>
      </c>
      <c r="E153" s="51">
        <v>8999999</v>
      </c>
      <c r="G153" s="28">
        <f>G82</f>
        <v>9000000</v>
      </c>
      <c r="H153" s="12"/>
      <c r="I153" s="22">
        <v>5599999</v>
      </c>
      <c r="K153" s="5">
        <v>5600000</v>
      </c>
      <c r="L153" s="4"/>
      <c r="M153" s="4">
        <f t="shared" si="132"/>
        <v>-1</v>
      </c>
      <c r="N153" s="12">
        <f t="shared" si="160"/>
        <v>-1.7857142857142858E-7</v>
      </c>
      <c r="O153" s="12"/>
      <c r="P153" s="22">
        <v>5599999</v>
      </c>
      <c r="R153" s="5">
        <f>R82</f>
        <v>5000000</v>
      </c>
      <c r="S153" s="4"/>
      <c r="T153" s="4">
        <f t="shared" si="133"/>
        <v>599999</v>
      </c>
      <c r="U153" s="12">
        <f t="shared" si="166"/>
        <v>0.1199998</v>
      </c>
      <c r="V153" s="12"/>
      <c r="X153" s="22">
        <v>5000000</v>
      </c>
      <c r="Z153" s="5">
        <f>Z82</f>
        <v>5000000</v>
      </c>
      <c r="AA153" s="4"/>
      <c r="AB153" s="4">
        <f t="shared" si="143"/>
        <v>0</v>
      </c>
      <c r="AC153" s="12">
        <f t="shared" si="168"/>
        <v>0</v>
      </c>
      <c r="AD153" s="12"/>
      <c r="AE153" s="42"/>
      <c r="AH153" s="4"/>
      <c r="AI153" s="4"/>
      <c r="AJ153" s="12"/>
      <c r="AK153" s="12"/>
      <c r="AM153" s="12"/>
      <c r="AO153" s="4"/>
      <c r="AP153" s="4"/>
      <c r="AQ153" s="12"/>
      <c r="AS153" s="5">
        <v>4250002</v>
      </c>
      <c r="AU153" s="5">
        <f>AU82</f>
        <v>4250000</v>
      </c>
      <c r="AV153" s="4"/>
      <c r="AW153" s="4">
        <f t="shared" si="169"/>
        <v>2</v>
      </c>
      <c r="AX153" s="12">
        <f t="shared" si="170"/>
        <v>4.7058823529411767E-7</v>
      </c>
      <c r="AZ153" s="7">
        <v>4000000</v>
      </c>
      <c r="BB153" s="5">
        <f>BB82</f>
        <v>4000000</v>
      </c>
      <c r="BC153" s="4"/>
      <c r="BD153" s="4">
        <f t="shared" si="138"/>
        <v>0</v>
      </c>
      <c r="BE153" s="12">
        <f t="shared" si="146"/>
        <v>0</v>
      </c>
      <c r="BH153" s="7">
        <v>4000000</v>
      </c>
      <c r="BJ153" s="5">
        <f>BJ82</f>
        <v>4000000</v>
      </c>
      <c r="BK153" s="4"/>
      <c r="BL153" s="4">
        <f t="shared" si="139"/>
        <v>0</v>
      </c>
      <c r="BM153" s="12">
        <f t="shared" si="147"/>
        <v>0</v>
      </c>
      <c r="BO153" s="4">
        <v>2900002</v>
      </c>
      <c r="BQ153" s="4">
        <v>2900000</v>
      </c>
      <c r="BR153" s="4"/>
      <c r="BS153" s="4">
        <f t="shared" si="171"/>
        <v>2</v>
      </c>
      <c r="BT153" s="12">
        <f t="shared" si="172"/>
        <v>6.8965517241379312E-7</v>
      </c>
      <c r="BV153" s="4">
        <v>2800000</v>
      </c>
      <c r="BW153" s="4"/>
      <c r="BX153" s="4">
        <v>2800000</v>
      </c>
    </row>
    <row r="154" spans="1:76" x14ac:dyDescent="0.35">
      <c r="A154">
        <v>35900</v>
      </c>
      <c r="B154" t="s">
        <v>165</v>
      </c>
      <c r="C154" s="5">
        <f>C83</f>
        <v>51500000</v>
      </c>
      <c r="E154" s="51">
        <v>49382505</v>
      </c>
      <c r="G154" s="28">
        <f>G83</f>
        <v>46000000</v>
      </c>
      <c r="H154" s="12"/>
      <c r="I154" s="22">
        <v>45647175</v>
      </c>
      <c r="K154" s="5">
        <f>K83</f>
        <v>45000000</v>
      </c>
      <c r="L154" s="4"/>
      <c r="M154" s="4">
        <f t="shared" si="132"/>
        <v>647175</v>
      </c>
      <c r="N154" s="12">
        <v>1</v>
      </c>
      <c r="O154" s="12"/>
      <c r="P154" s="22">
        <v>44255987</v>
      </c>
      <c r="R154" s="5">
        <f>R83</f>
        <v>40000000</v>
      </c>
      <c r="S154" s="4"/>
      <c r="T154" s="4">
        <f t="shared" si="133"/>
        <v>4255987</v>
      </c>
      <c r="U154" s="12">
        <v>1</v>
      </c>
      <c r="V154" s="12"/>
      <c r="X154" s="22">
        <v>37619769</v>
      </c>
      <c r="Z154" s="5">
        <f>Z83</f>
        <v>40000000</v>
      </c>
      <c r="AA154" s="4"/>
      <c r="AB154" s="4">
        <f t="shared" si="143"/>
        <v>-2380231</v>
      </c>
      <c r="AC154" s="12">
        <v>1</v>
      </c>
      <c r="AD154" s="12"/>
      <c r="AE154" s="42"/>
      <c r="AH154" s="4"/>
      <c r="AI154" s="4"/>
      <c r="AJ154" s="12"/>
      <c r="AK154" s="12"/>
      <c r="AM154" s="12"/>
      <c r="AO154" s="4"/>
      <c r="AP154" s="4"/>
      <c r="AQ154" s="12"/>
      <c r="AS154" s="5">
        <f>AS83</f>
        <v>25963724</v>
      </c>
      <c r="AU154" s="5">
        <f>AU83</f>
        <v>27500000</v>
      </c>
      <c r="AV154" s="4"/>
      <c r="AW154" s="4">
        <f t="shared" si="169"/>
        <v>-1536276</v>
      </c>
      <c r="AX154" s="12">
        <v>1</v>
      </c>
      <c r="AZ154" s="7">
        <v>23454090</v>
      </c>
      <c r="BB154" s="5">
        <f>BB83</f>
        <v>20000000</v>
      </c>
      <c r="BC154" s="4"/>
      <c r="BD154" s="4">
        <f t="shared" si="138"/>
        <v>3454090</v>
      </c>
      <c r="BE154" s="12">
        <v>1</v>
      </c>
      <c r="BH154" s="7">
        <v>12382900</v>
      </c>
      <c r="BJ154" s="5">
        <f>BJ83</f>
        <v>10000000</v>
      </c>
      <c r="BK154" s="4"/>
      <c r="BL154" s="4">
        <f t="shared" si="139"/>
        <v>2382900</v>
      </c>
      <c r="BM154" s="12">
        <v>1</v>
      </c>
      <c r="BO154" s="4">
        <v>7060000</v>
      </c>
      <c r="BQ154" s="4">
        <v>0</v>
      </c>
      <c r="BR154" s="4"/>
      <c r="BS154" s="4">
        <f t="shared" si="171"/>
        <v>7060000</v>
      </c>
      <c r="BT154" s="12">
        <v>1</v>
      </c>
      <c r="BV154" s="4">
        <v>0</v>
      </c>
      <c r="BW154" s="4"/>
      <c r="BX154" s="4">
        <v>0</v>
      </c>
    </row>
    <row r="155" spans="1:76" x14ac:dyDescent="0.35">
      <c r="A155">
        <v>35950</v>
      </c>
      <c r="B155" t="s">
        <v>166</v>
      </c>
      <c r="C155" s="5">
        <f>C85</f>
        <v>500000</v>
      </c>
      <c r="E155" s="51">
        <v>1800000</v>
      </c>
      <c r="G155" s="28">
        <f>G85</f>
        <v>500000</v>
      </c>
      <c r="H155" s="12"/>
      <c r="I155" s="22">
        <v>0</v>
      </c>
      <c r="K155" s="5">
        <v>0</v>
      </c>
      <c r="L155" s="4"/>
      <c r="M155" s="4">
        <f t="shared" si="132"/>
        <v>0</v>
      </c>
      <c r="N155" s="12">
        <v>0</v>
      </c>
      <c r="O155" s="12"/>
      <c r="P155" s="22">
        <v>0</v>
      </c>
      <c r="R155" s="5">
        <v>2500000</v>
      </c>
      <c r="S155" s="4"/>
      <c r="T155" s="4">
        <f t="shared" si="133"/>
        <v>-2500000</v>
      </c>
      <c r="U155" s="12">
        <f>T155/R155</f>
        <v>-1</v>
      </c>
      <c r="V155" s="12"/>
      <c r="X155" s="22">
        <v>21000000</v>
      </c>
      <c r="Z155" s="5">
        <v>2500000</v>
      </c>
      <c r="AA155" s="4"/>
      <c r="AB155" s="4">
        <f t="shared" si="143"/>
        <v>18500000</v>
      </c>
      <c r="AC155" s="12">
        <f>AB155/Z155</f>
        <v>7.4</v>
      </c>
      <c r="AD155" s="12"/>
      <c r="AE155" s="42"/>
      <c r="AH155" s="4"/>
      <c r="AI155" s="4"/>
      <c r="AJ155" s="12"/>
      <c r="AK155" s="12"/>
      <c r="AM155" s="12"/>
      <c r="AO155" s="4"/>
      <c r="AP155" s="4"/>
      <c r="AQ155" s="12"/>
      <c r="AS155" s="5">
        <v>4500000</v>
      </c>
      <c r="AU155" s="5">
        <v>0</v>
      </c>
      <c r="AV155" s="4"/>
      <c r="AW155" s="4">
        <f t="shared" si="169"/>
        <v>4500000</v>
      </c>
      <c r="AX155" s="12">
        <v>0</v>
      </c>
      <c r="AZ155" s="7">
        <v>1200000</v>
      </c>
      <c r="BB155" s="5">
        <v>200000</v>
      </c>
      <c r="BC155" s="4"/>
      <c r="BD155" s="4">
        <f t="shared" si="138"/>
        <v>1000000</v>
      </c>
      <c r="BE155" s="12">
        <f>BD155/BB155</f>
        <v>5</v>
      </c>
      <c r="BH155" s="7">
        <v>202000</v>
      </c>
      <c r="BJ155" s="5">
        <v>0</v>
      </c>
      <c r="BK155" s="4"/>
      <c r="BL155" s="4">
        <f t="shared" si="139"/>
        <v>202000</v>
      </c>
      <c r="BM155" s="12">
        <v>0</v>
      </c>
      <c r="BO155" s="4">
        <v>0</v>
      </c>
      <c r="BQ155" s="4">
        <v>400000</v>
      </c>
      <c r="BR155" s="4"/>
      <c r="BS155" s="4">
        <f t="shared" si="171"/>
        <v>-400000</v>
      </c>
      <c r="BT155" s="12">
        <v>0</v>
      </c>
      <c r="BV155" s="4">
        <v>400000</v>
      </c>
      <c r="BW155" s="4"/>
      <c r="BX155" s="4">
        <v>0</v>
      </c>
    </row>
    <row r="156" spans="1:76" x14ac:dyDescent="0.35">
      <c r="A156">
        <v>35999</v>
      </c>
      <c r="B156" t="s">
        <v>167</v>
      </c>
      <c r="C156" s="5">
        <f>SUM(C138:C155)</f>
        <v>182800000</v>
      </c>
      <c r="E156" s="5">
        <f t="shared" ref="E156" si="173">SUM(E138:E155)</f>
        <v>179819297</v>
      </c>
      <c r="F156" s="5"/>
      <c r="G156" s="28">
        <f>SUM(G138:G155)</f>
        <v>172950000</v>
      </c>
      <c r="H156" s="12"/>
      <c r="I156" s="22">
        <f>SUM(I138:I155)</f>
        <v>179048179</v>
      </c>
      <c r="K156" s="5">
        <f>SUM(K138:K155)</f>
        <v>161746100</v>
      </c>
      <c r="L156" s="4"/>
      <c r="M156" s="4">
        <f t="shared" si="132"/>
        <v>17302079</v>
      </c>
      <c r="N156" s="12">
        <f>M156/K156</f>
        <v>0.10697061011053745</v>
      </c>
      <c r="O156" s="12"/>
      <c r="P156" s="22">
        <f>SUM(P138:P155)</f>
        <v>163437251</v>
      </c>
      <c r="R156" s="5">
        <f>SUM(R138:R155)</f>
        <v>132901000</v>
      </c>
      <c r="S156" s="4"/>
      <c r="T156" s="4">
        <f t="shared" si="133"/>
        <v>30536251</v>
      </c>
      <c r="U156" s="12">
        <f>T156/R156</f>
        <v>0.22976690167869315</v>
      </c>
      <c r="V156" s="12"/>
      <c r="X156" s="22">
        <f>SUM(X138:X155)</f>
        <v>168728235</v>
      </c>
      <c r="Z156" s="5">
        <f>SUM(Z138:Z155)</f>
        <v>132901000</v>
      </c>
      <c r="AA156" s="4"/>
      <c r="AB156" s="4">
        <f t="shared" si="143"/>
        <v>35827235</v>
      </c>
      <c r="AC156" s="12">
        <f>AB156/Z156</f>
        <v>0.26957837036591148</v>
      </c>
      <c r="AD156" s="12"/>
      <c r="AE156" s="42"/>
      <c r="AH156" s="4"/>
      <c r="AI156" s="4"/>
      <c r="AJ156" s="12"/>
      <c r="AK156" s="12"/>
      <c r="AM156" s="12"/>
      <c r="AO156" s="4"/>
      <c r="AP156" s="4"/>
      <c r="AQ156" s="12"/>
      <c r="AS156" s="5">
        <f>SUM(AS138:AS155)</f>
        <v>106429725</v>
      </c>
      <c r="AU156" s="5">
        <f>SUM(AU138:AU155)</f>
        <v>107050000</v>
      </c>
      <c r="AV156" s="4"/>
      <c r="AW156" s="4">
        <f t="shared" si="169"/>
        <v>-620275</v>
      </c>
      <c r="AX156" s="12">
        <f>AW156/AU156</f>
        <v>-5.7942550210182157E-3</v>
      </c>
      <c r="AZ156" s="7">
        <f>SUM(AZ138:AZ155)</f>
        <v>92219336</v>
      </c>
      <c r="BB156" s="5">
        <f>SUM(BB138:BB155)</f>
        <v>120700000</v>
      </c>
      <c r="BC156" s="4"/>
      <c r="BD156" s="4">
        <f t="shared" si="138"/>
        <v>-28480664</v>
      </c>
      <c r="BE156" s="12">
        <f>BD156/BB156</f>
        <v>-0.23596241922120961</v>
      </c>
      <c r="BH156" s="7">
        <f>SUM(BH138:BH155)</f>
        <v>76928073</v>
      </c>
      <c r="BJ156" s="5">
        <f>SUM(BJ138:BJ155)</f>
        <v>100650000</v>
      </c>
      <c r="BK156" s="4"/>
      <c r="BL156" s="4">
        <f t="shared" si="139"/>
        <v>-23721927</v>
      </c>
      <c r="BM156" s="12">
        <f>BL156/BJ156</f>
        <v>-0.23568730253353204</v>
      </c>
      <c r="BO156" s="4">
        <f>SUM(BO138:BO155)</f>
        <v>62854180</v>
      </c>
      <c r="BQ156" s="4">
        <f>SUM(BQ138:BQ155)</f>
        <v>54619000</v>
      </c>
      <c r="BR156" s="4"/>
      <c r="BS156" s="4">
        <f t="shared" si="171"/>
        <v>8235180</v>
      </c>
      <c r="BT156" s="12">
        <f>BS156/BQ156</f>
        <v>0.15077500503487798</v>
      </c>
      <c r="BV156" s="4">
        <f>SUM(BV138:BV155)</f>
        <v>54881794</v>
      </c>
      <c r="BW156" s="4"/>
      <c r="BX156" s="4">
        <v>51646700</v>
      </c>
    </row>
    <row r="157" spans="1:76" x14ac:dyDescent="0.35">
      <c r="G157" s="28"/>
      <c r="H157" s="4"/>
      <c r="L157" s="4"/>
      <c r="M157" s="4"/>
      <c r="N157" s="4"/>
      <c r="O157" s="4"/>
      <c r="S157" s="4"/>
      <c r="T157" s="4">
        <f t="shared" si="133"/>
        <v>0</v>
      </c>
      <c r="U157" s="4"/>
      <c r="V157" s="4"/>
      <c r="AA157" s="4"/>
      <c r="AB157" s="4"/>
      <c r="AC157" s="4"/>
      <c r="AD157" s="4"/>
      <c r="AH157" s="4"/>
      <c r="AI157" s="4"/>
      <c r="AJ157" s="4"/>
      <c r="AK157" s="4"/>
      <c r="AM157" s="4"/>
      <c r="AO157" s="4"/>
      <c r="AP157" s="4"/>
      <c r="AQ157" s="4"/>
      <c r="AV157" s="4"/>
      <c r="AW157" s="4"/>
      <c r="AX157" s="4"/>
      <c r="BC157" s="4"/>
      <c r="BD157" s="4"/>
      <c r="BE157" s="4"/>
      <c r="BK157" s="4"/>
      <c r="BL157" s="4"/>
      <c r="BM157" s="4"/>
      <c r="BO157" s="4"/>
      <c r="BQ157" s="4"/>
      <c r="BR157" s="4"/>
      <c r="BS157" s="4"/>
      <c r="BT157" s="4"/>
      <c r="BV157" s="4"/>
      <c r="BW157" s="4"/>
      <c r="BX157" s="4"/>
    </row>
    <row r="158" spans="1:76" x14ac:dyDescent="0.35">
      <c r="A158" s="10">
        <v>37000</v>
      </c>
      <c r="B158" s="10" t="s">
        <v>168</v>
      </c>
      <c r="C158" s="52"/>
      <c r="D158" s="10"/>
      <c r="E158" s="52"/>
      <c r="F158" s="10"/>
      <c r="G158" s="28"/>
      <c r="H158" s="4"/>
      <c r="J158" s="10"/>
      <c r="L158" s="4"/>
      <c r="M158" s="4"/>
      <c r="N158" s="4"/>
      <c r="O158" s="4"/>
      <c r="Q158" s="10"/>
      <c r="S158" s="4"/>
      <c r="T158" s="4">
        <f t="shared" si="133"/>
        <v>0</v>
      </c>
      <c r="U158" s="4"/>
      <c r="V158" s="4"/>
      <c r="Y158" s="10"/>
      <c r="AA158" s="4"/>
      <c r="AB158" s="4"/>
      <c r="AC158" s="4"/>
      <c r="AD158" s="4"/>
      <c r="AF158" s="10"/>
      <c r="AH158" s="4"/>
      <c r="AI158" s="4"/>
      <c r="AJ158" s="4"/>
      <c r="AK158" s="4"/>
      <c r="AM158" s="4"/>
      <c r="AO158" s="4"/>
      <c r="AP158" s="4"/>
      <c r="AQ158" s="4"/>
      <c r="AT158" s="10"/>
      <c r="AV158" s="4"/>
      <c r="AW158" s="4"/>
      <c r="AX158" s="4"/>
      <c r="AZ158"/>
      <c r="BA158" s="10"/>
      <c r="BC158" s="4"/>
      <c r="BD158" s="4"/>
      <c r="BE158" s="4"/>
      <c r="BH158"/>
      <c r="BI158" s="10"/>
      <c r="BK158" s="4"/>
      <c r="BL158" s="4"/>
      <c r="BM158" s="4"/>
      <c r="BO158" s="4"/>
      <c r="BP158"/>
      <c r="BQ158" s="4"/>
      <c r="BR158" s="4"/>
      <c r="BS158" s="4"/>
      <c r="BT158" s="4"/>
    </row>
    <row r="159" spans="1:76" x14ac:dyDescent="0.35">
      <c r="A159" s="10"/>
      <c r="B159" t="s">
        <v>169</v>
      </c>
      <c r="C159" s="51">
        <v>250000</v>
      </c>
      <c r="E159" s="51">
        <v>29046</v>
      </c>
      <c r="G159" s="28">
        <v>250000</v>
      </c>
      <c r="H159" s="4"/>
      <c r="I159" s="4">
        <v>0</v>
      </c>
      <c r="K159" s="5">
        <v>550000</v>
      </c>
      <c r="L159" s="4"/>
      <c r="M159" s="4">
        <f t="shared" si="132"/>
        <v>-550000</v>
      </c>
      <c r="N159" s="12">
        <f>M159/K159</f>
        <v>-1</v>
      </c>
      <c r="O159" s="4"/>
      <c r="P159" s="4">
        <v>0</v>
      </c>
      <c r="R159" s="5">
        <v>550000</v>
      </c>
      <c r="S159" s="4"/>
      <c r="T159" s="4">
        <f t="shared" si="133"/>
        <v>-550000</v>
      </c>
      <c r="U159" s="12">
        <f>T159/R159</f>
        <v>-1</v>
      </c>
      <c r="V159" s="4"/>
      <c r="X159" s="4">
        <v>0</v>
      </c>
      <c r="Z159" s="5">
        <v>550000</v>
      </c>
      <c r="AA159" s="4"/>
      <c r="AB159" s="4">
        <f>X159-Z159</f>
        <v>-550000</v>
      </c>
      <c r="AC159" s="12">
        <f>AB159/Z159</f>
        <v>-1</v>
      </c>
      <c r="AD159" s="4"/>
      <c r="AH159" s="4"/>
      <c r="AI159" s="4"/>
      <c r="AJ159" s="12"/>
      <c r="AK159" s="4"/>
      <c r="AM159" s="4"/>
      <c r="AO159" s="4"/>
      <c r="AP159" s="4"/>
      <c r="AQ159" s="12"/>
      <c r="AS159" s="5">
        <v>567540</v>
      </c>
      <c r="AU159" s="5">
        <v>250000</v>
      </c>
      <c r="AV159" s="4"/>
      <c r="AW159" s="4"/>
      <c r="AX159" s="4"/>
      <c r="AZ159" s="7">
        <v>0</v>
      </c>
      <c r="BB159" s="5">
        <v>250000</v>
      </c>
      <c r="BC159" s="4"/>
      <c r="BD159" s="4"/>
      <c r="BE159" s="4"/>
      <c r="BH159" s="7">
        <v>180000</v>
      </c>
      <c r="BJ159" s="5">
        <v>250000</v>
      </c>
      <c r="BK159" s="4"/>
      <c r="BL159" s="4"/>
      <c r="BM159" s="4"/>
      <c r="BO159" s="4">
        <v>240161</v>
      </c>
      <c r="BQ159" s="4"/>
      <c r="BR159" s="4"/>
      <c r="BS159" s="4"/>
      <c r="BT159" s="4"/>
      <c r="BV159" s="4">
        <v>0</v>
      </c>
      <c r="BW159" s="4"/>
      <c r="BX159" s="4">
        <v>0</v>
      </c>
    </row>
    <row r="160" spans="1:76" x14ac:dyDescent="0.35">
      <c r="A160">
        <v>47999</v>
      </c>
      <c r="B160" t="s">
        <v>170</v>
      </c>
      <c r="C160" s="5">
        <f t="shared" ref="C160" si="174">SUM(C159)</f>
        <v>250000</v>
      </c>
      <c r="D160" s="5"/>
      <c r="E160" s="5">
        <f t="shared" ref="E160" si="175">SUM(E159)</f>
        <v>29046</v>
      </c>
      <c r="F160" s="5"/>
      <c r="G160" s="28">
        <f>SUM(G159)</f>
        <v>250000</v>
      </c>
      <c r="H160" s="12"/>
      <c r="I160" s="22">
        <f>SUM(I159)</f>
        <v>0</v>
      </c>
      <c r="K160" s="5">
        <f>SUM(K159)</f>
        <v>550000</v>
      </c>
      <c r="L160" s="4"/>
      <c r="M160" s="4">
        <f t="shared" ref="M160" si="176">I160-K160</f>
        <v>-550000</v>
      </c>
      <c r="N160" s="12">
        <f>M160/K160</f>
        <v>-1</v>
      </c>
      <c r="T160" s="4">
        <f t="shared" si="133"/>
        <v>0</v>
      </c>
    </row>
    <row r="161" spans="1:76" x14ac:dyDescent="0.35">
      <c r="M161" s="4"/>
      <c r="T161" s="4">
        <f t="shared" si="133"/>
        <v>0</v>
      </c>
    </row>
    <row r="162" spans="1:76" s="3" customFormat="1" x14ac:dyDescent="0.35">
      <c r="A162" s="3">
        <v>45000</v>
      </c>
      <c r="B162" s="3" t="s">
        <v>171</v>
      </c>
      <c r="C162" s="53"/>
      <c r="E162" s="53"/>
      <c r="G162" s="30"/>
      <c r="I162" s="21"/>
      <c r="K162" s="8"/>
      <c r="M162" s="4"/>
      <c r="P162" s="21"/>
      <c r="R162" s="8"/>
      <c r="T162" s="4">
        <f t="shared" si="133"/>
        <v>0</v>
      </c>
      <c r="X162" s="21"/>
      <c r="Z162" s="8"/>
      <c r="AE162" s="21"/>
      <c r="AG162" s="8"/>
      <c r="AL162" s="8"/>
      <c r="AN162" s="8"/>
      <c r="AR162" s="8"/>
      <c r="AS162" s="8"/>
      <c r="AU162" s="8"/>
      <c r="AY162" s="8"/>
      <c r="AZ162" s="8"/>
      <c r="BB162" s="8"/>
      <c r="BF162" s="8"/>
      <c r="BH162" s="8"/>
      <c r="BJ162" s="8"/>
      <c r="BP162" s="8"/>
    </row>
    <row r="163" spans="1:76" x14ac:dyDescent="0.35">
      <c r="A163">
        <v>45100</v>
      </c>
      <c r="B163" t="s">
        <v>172</v>
      </c>
      <c r="C163" s="51">
        <v>250000</v>
      </c>
      <c r="E163" s="51">
        <v>0</v>
      </c>
      <c r="G163" s="28">
        <v>250000</v>
      </c>
      <c r="H163" s="12"/>
      <c r="I163" s="22">
        <v>0</v>
      </c>
      <c r="K163" s="5">
        <v>50000</v>
      </c>
      <c r="L163" s="4"/>
      <c r="M163" s="4">
        <f t="shared" si="132"/>
        <v>-50000</v>
      </c>
      <c r="N163" s="12">
        <f>M163/K163</f>
        <v>-1</v>
      </c>
      <c r="O163" s="12"/>
      <c r="P163" s="22">
        <v>0</v>
      </c>
      <c r="R163" s="5">
        <v>50000</v>
      </c>
      <c r="S163" s="4"/>
      <c r="T163" s="4">
        <f t="shared" si="133"/>
        <v>-50000</v>
      </c>
      <c r="U163" s="12">
        <f>T163/R163</f>
        <v>-1</v>
      </c>
      <c r="V163" s="12"/>
      <c r="X163" s="22">
        <v>0</v>
      </c>
      <c r="Z163" s="5">
        <v>50000</v>
      </c>
      <c r="AA163" s="4"/>
      <c r="AB163" s="4">
        <f>X163-Z163</f>
        <v>-50000</v>
      </c>
      <c r="AC163" s="12">
        <f>AB163/Z163</f>
        <v>-1</v>
      </c>
      <c r="AD163" s="12"/>
      <c r="AE163" s="42"/>
      <c r="AH163" s="4"/>
      <c r="AI163" s="4"/>
      <c r="AJ163" s="12"/>
      <c r="AK163" s="12"/>
      <c r="AM163" s="12"/>
      <c r="AO163" s="4"/>
      <c r="AP163" s="4"/>
      <c r="AQ163" s="12"/>
      <c r="AS163" s="5">
        <v>0</v>
      </c>
      <c r="AU163" s="5">
        <v>50000</v>
      </c>
      <c r="AV163" s="4"/>
      <c r="AW163" s="4">
        <f>AS163-AU163</f>
        <v>-50000</v>
      </c>
      <c r="AX163" s="12">
        <f>AW163/AU163</f>
        <v>-1</v>
      </c>
      <c r="AZ163" s="7">
        <v>38710</v>
      </c>
      <c r="BB163" s="5">
        <v>30000</v>
      </c>
      <c r="BC163" s="4"/>
      <c r="BD163" s="4">
        <f>AZ163-BB163</f>
        <v>8710</v>
      </c>
      <c r="BE163" s="12">
        <f>BD163/BB163</f>
        <v>0.29033333333333333</v>
      </c>
      <c r="BH163" s="7">
        <v>0</v>
      </c>
      <c r="BJ163" s="5">
        <v>30000</v>
      </c>
      <c r="BK163" s="4"/>
      <c r="BL163" s="4">
        <f>BH163-BJ163</f>
        <v>-30000</v>
      </c>
      <c r="BM163" s="12">
        <f>BL163/BJ163</f>
        <v>-1</v>
      </c>
      <c r="BO163" s="4">
        <v>17360</v>
      </c>
      <c r="BQ163" s="4">
        <v>25000</v>
      </c>
      <c r="BR163" s="4"/>
      <c r="BS163" s="4">
        <f>BO163-BQ163</f>
        <v>-7640</v>
      </c>
      <c r="BT163" s="12">
        <f>BS163/BQ163</f>
        <v>-0.30559999999999998</v>
      </c>
      <c r="BV163" s="4">
        <v>0</v>
      </c>
      <c r="BW163" s="4"/>
      <c r="BX163" s="4">
        <v>15870</v>
      </c>
    </row>
    <row r="164" spans="1:76" x14ac:dyDescent="0.35">
      <c r="A164">
        <v>45200</v>
      </c>
      <c r="B164" t="s">
        <v>173</v>
      </c>
      <c r="C164" s="51">
        <v>0</v>
      </c>
      <c r="E164" s="51">
        <v>0</v>
      </c>
      <c r="G164" s="28">
        <v>0</v>
      </c>
      <c r="H164" s="12"/>
      <c r="I164" s="22">
        <v>0</v>
      </c>
      <c r="K164" s="5">
        <v>0</v>
      </c>
      <c r="L164" s="4"/>
      <c r="M164" s="4">
        <f t="shared" si="132"/>
        <v>0</v>
      </c>
      <c r="N164" s="12">
        <v>0</v>
      </c>
      <c r="O164" s="12"/>
      <c r="P164" s="22">
        <v>0</v>
      </c>
      <c r="R164" s="5">
        <v>10000</v>
      </c>
      <c r="S164" s="4"/>
      <c r="T164" s="4">
        <f t="shared" si="133"/>
        <v>-10000</v>
      </c>
      <c r="U164" s="12">
        <f>T164/R164</f>
        <v>-1</v>
      </c>
      <c r="V164" s="12"/>
      <c r="X164" s="22">
        <v>0</v>
      </c>
      <c r="Z164" s="5">
        <v>10000</v>
      </c>
      <c r="AA164" s="4"/>
      <c r="AB164" s="4">
        <f t="shared" ref="AB164:AB165" si="177">X164-Z164</f>
        <v>-10000</v>
      </c>
      <c r="AC164" s="12">
        <f>AB164/Z164</f>
        <v>-1</v>
      </c>
      <c r="AD164" s="12"/>
      <c r="AE164" s="42"/>
      <c r="AH164" s="4"/>
      <c r="AI164" s="4"/>
      <c r="AJ164" s="12"/>
      <c r="AK164" s="12"/>
      <c r="AM164" s="12"/>
      <c r="AO164" s="4"/>
      <c r="AP164" s="4"/>
      <c r="AQ164" s="12"/>
      <c r="AS164" s="5">
        <v>7000</v>
      </c>
      <c r="AU164" s="5">
        <v>0</v>
      </c>
      <c r="AV164" s="4"/>
      <c r="AW164" s="4">
        <f>AS164-AU164</f>
        <v>7000</v>
      </c>
      <c r="AX164" s="12">
        <v>0</v>
      </c>
      <c r="AZ164" s="7">
        <v>0</v>
      </c>
      <c r="BB164" s="5">
        <v>5000</v>
      </c>
      <c r="BC164" s="4"/>
      <c r="BD164" s="4">
        <f>AZ164-BB164</f>
        <v>-5000</v>
      </c>
      <c r="BE164" s="12">
        <f>BD164/BB164</f>
        <v>-1</v>
      </c>
      <c r="BH164" s="7">
        <v>0</v>
      </c>
      <c r="BJ164" s="5">
        <v>5000</v>
      </c>
      <c r="BK164" s="4"/>
      <c r="BL164" s="4">
        <f>BH164-BJ164</f>
        <v>-5000</v>
      </c>
      <c r="BM164" s="12">
        <f>BL164/BJ164</f>
        <v>-1</v>
      </c>
      <c r="BO164" s="4">
        <v>4500</v>
      </c>
      <c r="BQ164" s="4">
        <v>5000</v>
      </c>
      <c r="BR164" s="4"/>
      <c r="BS164" s="4">
        <f>BO164-BQ164</f>
        <v>-500</v>
      </c>
      <c r="BT164" s="12">
        <f>BS164/BQ164</f>
        <v>-0.1</v>
      </c>
      <c r="BV164" s="4">
        <v>0</v>
      </c>
      <c r="BW164" s="4"/>
      <c r="BX164" s="4">
        <v>3900</v>
      </c>
    </row>
    <row r="165" spans="1:76" x14ac:dyDescent="0.35">
      <c r="A165">
        <v>47999</v>
      </c>
      <c r="B165" t="s">
        <v>174</v>
      </c>
      <c r="C165" s="5">
        <f t="shared" ref="C165" si="178">SUM(C163:C164)</f>
        <v>250000</v>
      </c>
      <c r="D165" s="5"/>
      <c r="E165" s="5">
        <f>SUM(E163:E164)</f>
        <v>0</v>
      </c>
      <c r="F165" s="5"/>
      <c r="G165" s="28">
        <f>SUM(G163:G164)</f>
        <v>250000</v>
      </c>
      <c r="H165" s="12"/>
      <c r="I165" s="22">
        <f>SUM(I163:I164)</f>
        <v>0</v>
      </c>
      <c r="K165" s="5">
        <f>SUM(K163:K164)</f>
        <v>50000</v>
      </c>
      <c r="L165" s="4"/>
      <c r="M165" s="4">
        <f t="shared" si="132"/>
        <v>-50000</v>
      </c>
      <c r="N165" s="12">
        <f>M165/K165</f>
        <v>-1</v>
      </c>
      <c r="O165" s="12"/>
      <c r="P165" s="22">
        <f>SUM(P163:P164)</f>
        <v>0</v>
      </c>
      <c r="R165" s="5">
        <f>SUM(R163:R164)</f>
        <v>60000</v>
      </c>
      <c r="S165" s="4"/>
      <c r="T165" s="4">
        <f t="shared" si="133"/>
        <v>-60000</v>
      </c>
      <c r="U165" s="12">
        <f>T165/R165</f>
        <v>-1</v>
      </c>
      <c r="V165" s="12"/>
      <c r="X165" s="22">
        <f>SUM(X163:X164)</f>
        <v>0</v>
      </c>
      <c r="Z165" s="5">
        <f>SUM(Z163:Z164)</f>
        <v>60000</v>
      </c>
      <c r="AA165" s="4"/>
      <c r="AB165" s="4">
        <f t="shared" si="177"/>
        <v>-60000</v>
      </c>
      <c r="AC165" s="12">
        <f>AB165/Z165</f>
        <v>-1</v>
      </c>
      <c r="AD165" s="12"/>
      <c r="AE165" s="42"/>
      <c r="AH165" s="4"/>
      <c r="AI165" s="4"/>
      <c r="AJ165" s="12"/>
      <c r="AK165" s="12"/>
      <c r="AM165" s="12"/>
      <c r="AO165" s="4"/>
      <c r="AP165" s="4"/>
      <c r="AQ165" s="12"/>
      <c r="AS165" s="5">
        <f>SUM(AS163:AS164)</f>
        <v>7000</v>
      </c>
      <c r="AU165" s="5">
        <f>SUM(AU163:AU164)</f>
        <v>50000</v>
      </c>
      <c r="AV165" s="4"/>
      <c r="AW165" s="4">
        <f>AS165-AU165</f>
        <v>-43000</v>
      </c>
      <c r="AX165" s="12">
        <f>AW165/AU165</f>
        <v>-0.86</v>
      </c>
      <c r="AZ165" s="7">
        <f>SUM(AZ163:AZ164)</f>
        <v>38710</v>
      </c>
      <c r="BB165" s="5">
        <f>SUM(BB163:BB164)</f>
        <v>35000</v>
      </c>
      <c r="BC165" s="4"/>
      <c r="BD165" s="4">
        <f>AZ165-BB165</f>
        <v>3710</v>
      </c>
      <c r="BE165" s="12">
        <f>BD165/BB165</f>
        <v>0.106</v>
      </c>
      <c r="BH165" s="7">
        <f>SUM(BH163:BH164)</f>
        <v>0</v>
      </c>
      <c r="BJ165" s="5">
        <f>SUM(BJ163:BJ164)</f>
        <v>35000</v>
      </c>
      <c r="BK165" s="4"/>
      <c r="BL165" s="4">
        <f>BH165-BJ165</f>
        <v>-35000</v>
      </c>
      <c r="BM165" s="12">
        <f>BL165/BJ165</f>
        <v>-1</v>
      </c>
      <c r="BO165" s="4">
        <f>SUM(BO163:BO164)</f>
        <v>21860</v>
      </c>
      <c r="BQ165" s="4">
        <f>SUM(BQ163:BQ164)</f>
        <v>30000</v>
      </c>
      <c r="BR165" s="4"/>
      <c r="BS165" s="4">
        <f>BO165-BQ165</f>
        <v>-8140</v>
      </c>
      <c r="BT165" s="12">
        <f>BS165/BQ165</f>
        <v>-0.27133333333333332</v>
      </c>
      <c r="BV165" s="4">
        <v>0</v>
      </c>
      <c r="BW165" s="4"/>
      <c r="BX165" s="4">
        <v>19770</v>
      </c>
    </row>
    <row r="166" spans="1:76" x14ac:dyDescent="0.35">
      <c r="G166" s="28"/>
      <c r="H166" s="4"/>
      <c r="L166" s="4"/>
      <c r="M166" s="4"/>
      <c r="N166" s="4"/>
      <c r="O166" s="4"/>
      <c r="S166" s="4"/>
      <c r="T166" s="4">
        <f t="shared" si="133"/>
        <v>0</v>
      </c>
      <c r="U166" s="4"/>
      <c r="V166" s="4"/>
      <c r="AA166" s="4"/>
      <c r="AB166" s="4"/>
      <c r="AC166" s="4"/>
      <c r="AD166" s="4"/>
      <c r="AH166" s="4"/>
      <c r="AI166" s="4"/>
      <c r="AJ166" s="4"/>
      <c r="AK166" s="4"/>
      <c r="AM166" s="4"/>
      <c r="AO166" s="4"/>
      <c r="AP166" s="4"/>
      <c r="AQ166" s="4"/>
      <c r="AV166" s="4"/>
      <c r="AW166" s="4"/>
      <c r="AX166" s="4"/>
      <c r="BC166" s="4"/>
      <c r="BD166" s="4"/>
      <c r="BE166" s="4"/>
      <c r="BK166" s="4"/>
      <c r="BL166" s="4"/>
      <c r="BM166" s="4"/>
      <c r="BO166" s="4"/>
      <c r="BQ166" s="4"/>
      <c r="BR166" s="4"/>
      <c r="BS166" s="4"/>
      <c r="BT166" s="4"/>
      <c r="BV166" s="4"/>
      <c r="BW166" s="4"/>
      <c r="BX166" s="4"/>
    </row>
    <row r="167" spans="1:76" x14ac:dyDescent="0.35">
      <c r="A167" s="10">
        <v>48000</v>
      </c>
      <c r="B167" s="10" t="s">
        <v>175</v>
      </c>
      <c r="C167" s="52"/>
      <c r="D167" s="10"/>
      <c r="E167" s="52"/>
      <c r="F167" s="10"/>
      <c r="G167" s="33"/>
      <c r="H167" s="4"/>
      <c r="J167" s="10"/>
      <c r="K167" s="14"/>
      <c r="L167" s="4"/>
      <c r="M167" s="4"/>
      <c r="N167" s="4"/>
      <c r="O167" s="4"/>
      <c r="Q167" s="10"/>
      <c r="R167" s="14"/>
      <c r="S167" s="4"/>
      <c r="T167" s="4">
        <f t="shared" si="133"/>
        <v>0</v>
      </c>
      <c r="U167" s="4"/>
      <c r="V167" s="4"/>
      <c r="Y167" s="10"/>
      <c r="Z167" s="14"/>
      <c r="AA167" s="4"/>
      <c r="AB167" s="4"/>
      <c r="AC167" s="4"/>
      <c r="AD167" s="4"/>
      <c r="AF167" s="10"/>
      <c r="AG167" s="14"/>
      <c r="AH167" s="4"/>
      <c r="AI167" s="4"/>
      <c r="AJ167" s="4"/>
      <c r="AK167" s="4"/>
      <c r="AL167" s="14"/>
      <c r="AM167" s="4"/>
      <c r="AN167" s="14"/>
      <c r="AO167" s="4"/>
      <c r="AP167" s="4"/>
      <c r="AQ167" s="4"/>
      <c r="AR167" s="14"/>
      <c r="AS167" s="14"/>
      <c r="AT167" s="10"/>
      <c r="AU167" s="14"/>
      <c r="AV167" s="4"/>
      <c r="AW167" s="4"/>
      <c r="AX167" s="4"/>
      <c r="AY167" s="14"/>
      <c r="BA167" s="10"/>
      <c r="BB167" s="14"/>
      <c r="BC167" s="4"/>
      <c r="BD167" s="4"/>
      <c r="BE167" s="4"/>
      <c r="BF167" s="14"/>
      <c r="BI167" s="10"/>
      <c r="BJ167" s="14"/>
      <c r="BK167" s="4"/>
      <c r="BL167" s="4"/>
      <c r="BM167" s="4"/>
      <c r="BO167" s="4"/>
      <c r="BQ167" s="4"/>
      <c r="BR167" s="4"/>
      <c r="BS167" s="4"/>
      <c r="BT167" s="4"/>
      <c r="BV167" s="4"/>
      <c r="BW167" s="4"/>
      <c r="BX167" s="4"/>
    </row>
    <row r="168" spans="1:76" x14ac:dyDescent="0.35">
      <c r="A168">
        <v>48250</v>
      </c>
      <c r="B168" t="s">
        <v>176</v>
      </c>
      <c r="C168" s="51">
        <v>50000</v>
      </c>
      <c r="E168" s="51">
        <v>0</v>
      </c>
      <c r="G168" s="28">
        <v>50000</v>
      </c>
      <c r="H168" s="12"/>
      <c r="I168" s="22">
        <v>0</v>
      </c>
      <c r="K168" s="5">
        <v>100000</v>
      </c>
      <c r="L168" s="4"/>
      <c r="M168" s="4">
        <f t="shared" si="132"/>
        <v>-100000</v>
      </c>
      <c r="N168" s="12">
        <f>M168/K168</f>
        <v>-1</v>
      </c>
      <c r="O168" s="12"/>
      <c r="P168" s="22">
        <v>23401</v>
      </c>
      <c r="R168" s="5">
        <v>100000</v>
      </c>
      <c r="S168" s="4"/>
      <c r="T168" s="4">
        <f t="shared" si="133"/>
        <v>-76599</v>
      </c>
      <c r="U168" s="12">
        <f>T168/R168</f>
        <v>-0.76598999999999995</v>
      </c>
      <c r="V168" s="12"/>
      <c r="X168" s="22">
        <v>21847</v>
      </c>
      <c r="Z168" s="5">
        <v>100000</v>
      </c>
      <c r="AA168" s="4"/>
      <c r="AB168" s="4">
        <f>X168-Z168</f>
        <v>-78153</v>
      </c>
      <c r="AC168" s="12">
        <f>AB168/Z168</f>
        <v>-0.78152999999999995</v>
      </c>
      <c r="AD168" s="12"/>
      <c r="AE168" s="42"/>
      <c r="AH168" s="4"/>
      <c r="AI168" s="4"/>
      <c r="AJ168" s="12"/>
      <c r="AK168" s="12"/>
      <c r="AM168" s="12"/>
      <c r="AO168" s="4"/>
      <c r="AP168" s="4"/>
      <c r="AQ168" s="12"/>
      <c r="AS168" s="5">
        <v>210625</v>
      </c>
      <c r="AU168" s="5">
        <v>250000</v>
      </c>
      <c r="AV168" s="4"/>
      <c r="AW168" s="4">
        <f>AS168-AU168</f>
        <v>-39375</v>
      </c>
      <c r="AX168" s="12">
        <f>AW168/AU168</f>
        <v>-0.1575</v>
      </c>
      <c r="AZ168" s="7">
        <v>260860</v>
      </c>
      <c r="BB168" s="5">
        <v>250000</v>
      </c>
      <c r="BC168" s="4"/>
      <c r="BD168" s="4">
        <f>AZ168-BB168</f>
        <v>10860</v>
      </c>
      <c r="BE168" s="12">
        <f>BD168/BB168</f>
        <v>4.3439999999999999E-2</v>
      </c>
      <c r="BH168" s="7">
        <v>59824</v>
      </c>
      <c r="BJ168" s="5">
        <v>250000</v>
      </c>
      <c r="BK168" s="4"/>
      <c r="BL168" s="4">
        <f>BH168-BJ168</f>
        <v>-190176</v>
      </c>
      <c r="BM168" s="12">
        <f>BL168/BJ168</f>
        <v>-0.76070400000000005</v>
      </c>
      <c r="BO168" s="4">
        <v>388633</v>
      </c>
      <c r="BQ168" s="4">
        <v>250000</v>
      </c>
      <c r="BR168" s="4"/>
      <c r="BS168" s="4">
        <f>BO168-BQ168</f>
        <v>138633</v>
      </c>
      <c r="BT168" s="12">
        <f>BS168/BQ168</f>
        <v>0.55453200000000002</v>
      </c>
      <c r="BV168" s="4">
        <v>114494</v>
      </c>
      <c r="BW168" s="4"/>
      <c r="BX168" s="4">
        <v>0</v>
      </c>
    </row>
    <row r="169" spans="1:76" hidden="1" x14ac:dyDescent="0.35">
      <c r="A169">
        <v>48710</v>
      </c>
      <c r="B169" t="s">
        <v>177</v>
      </c>
      <c r="G169" s="28">
        <v>0</v>
      </c>
      <c r="H169" s="12"/>
      <c r="I169" s="22">
        <v>0</v>
      </c>
      <c r="K169" s="5">
        <v>0</v>
      </c>
      <c r="L169" s="4"/>
      <c r="M169" s="4">
        <f t="shared" si="132"/>
        <v>0</v>
      </c>
      <c r="N169" s="12">
        <v>0</v>
      </c>
      <c r="O169" s="12"/>
      <c r="P169" s="22">
        <v>0</v>
      </c>
      <c r="R169" s="5">
        <v>0</v>
      </c>
      <c r="S169" s="4"/>
      <c r="T169" s="4">
        <f t="shared" si="133"/>
        <v>0</v>
      </c>
      <c r="U169" s="12">
        <v>0</v>
      </c>
      <c r="V169" s="12"/>
      <c r="X169" s="22">
        <v>0</v>
      </c>
      <c r="Z169" s="5">
        <v>0</v>
      </c>
      <c r="AA169" s="4"/>
      <c r="AB169" s="4">
        <f t="shared" ref="AB169:AB171" si="179">X169-Z169</f>
        <v>0</v>
      </c>
      <c r="AC169" s="12">
        <v>0</v>
      </c>
      <c r="AD169" s="12"/>
      <c r="AE169" s="42"/>
      <c r="AH169" s="4"/>
      <c r="AI169" s="4"/>
      <c r="AJ169" s="12"/>
      <c r="AK169" s="12"/>
      <c r="AM169" s="12"/>
      <c r="AO169" s="4"/>
      <c r="AP169" s="4"/>
      <c r="AQ169" s="12"/>
      <c r="AS169" s="5">
        <v>0</v>
      </c>
      <c r="AU169" s="5">
        <v>0</v>
      </c>
      <c r="AV169" s="4"/>
      <c r="AW169" s="4">
        <f>AS169-AU169</f>
        <v>0</v>
      </c>
      <c r="AX169" s="12">
        <v>0</v>
      </c>
      <c r="AZ169" s="7">
        <v>0</v>
      </c>
      <c r="BB169" s="5">
        <v>0</v>
      </c>
      <c r="BC169" s="4"/>
      <c r="BD169" s="4">
        <f>AZ169-BB169</f>
        <v>0</v>
      </c>
      <c r="BE169" s="12">
        <v>0</v>
      </c>
      <c r="BH169" s="7">
        <v>0</v>
      </c>
      <c r="BJ169" s="5">
        <v>0</v>
      </c>
      <c r="BK169" s="4"/>
      <c r="BL169" s="4">
        <f>BH169-BJ169</f>
        <v>0</v>
      </c>
      <c r="BM169" s="12">
        <v>0</v>
      </c>
      <c r="BO169" s="4">
        <v>0</v>
      </c>
      <c r="BQ169" s="4">
        <v>200000</v>
      </c>
      <c r="BR169" s="4"/>
      <c r="BS169" s="4">
        <f>BO169-BQ169</f>
        <v>-200000</v>
      </c>
      <c r="BT169" s="12">
        <v>0</v>
      </c>
      <c r="BV169" s="4">
        <v>0</v>
      </c>
      <c r="BW169" s="4"/>
      <c r="BX169" s="4">
        <v>0</v>
      </c>
    </row>
    <row r="170" spans="1:76" x14ac:dyDescent="0.35">
      <c r="A170">
        <v>48720</v>
      </c>
      <c r="B170" t="s">
        <v>178</v>
      </c>
      <c r="C170" s="51">
        <v>400000</v>
      </c>
      <c r="E170" s="51">
        <v>0</v>
      </c>
      <c r="G170" s="28">
        <v>150000</v>
      </c>
      <c r="H170" s="12"/>
      <c r="I170" s="22">
        <v>0</v>
      </c>
      <c r="K170" s="5">
        <v>0</v>
      </c>
      <c r="L170" s="4"/>
      <c r="M170" s="4">
        <f t="shared" si="132"/>
        <v>0</v>
      </c>
      <c r="N170" s="12">
        <v>0</v>
      </c>
      <c r="O170" s="12"/>
      <c r="P170" s="22">
        <v>0</v>
      </c>
      <c r="R170" s="5">
        <v>0</v>
      </c>
      <c r="S170" s="4"/>
      <c r="T170" s="4">
        <f t="shared" si="133"/>
        <v>0</v>
      </c>
      <c r="U170" s="12">
        <v>0</v>
      </c>
      <c r="V170" s="12"/>
      <c r="X170" s="22">
        <v>0</v>
      </c>
      <c r="Z170" s="5">
        <v>0</v>
      </c>
      <c r="AA170" s="4"/>
      <c r="AB170" s="4">
        <f t="shared" si="179"/>
        <v>0</v>
      </c>
      <c r="AC170" s="12">
        <v>0</v>
      </c>
      <c r="AD170" s="12"/>
      <c r="AE170" s="42"/>
      <c r="AH170" s="4"/>
      <c r="AI170" s="4"/>
      <c r="AJ170" s="12"/>
      <c r="AK170" s="12"/>
      <c r="AM170" s="12"/>
      <c r="AO170" s="4"/>
      <c r="AP170" s="4"/>
      <c r="AQ170" s="12"/>
      <c r="AS170" s="5">
        <v>0</v>
      </c>
      <c r="AU170" s="5">
        <v>0</v>
      </c>
      <c r="AV170" s="4"/>
      <c r="AW170" s="4">
        <f>AS170-AU170</f>
        <v>0</v>
      </c>
      <c r="AX170" s="12">
        <v>0</v>
      </c>
      <c r="AZ170" s="7">
        <v>0</v>
      </c>
      <c r="BB170" s="5">
        <v>0</v>
      </c>
      <c r="BC170" s="4"/>
      <c r="BD170" s="4">
        <f>AZ170-BB170</f>
        <v>0</v>
      </c>
      <c r="BE170" s="12">
        <v>0</v>
      </c>
      <c r="BH170" s="7">
        <v>0</v>
      </c>
      <c r="BJ170" s="5">
        <v>0</v>
      </c>
      <c r="BK170" s="4"/>
      <c r="BL170" s="4">
        <f>BH170-BJ170</f>
        <v>0</v>
      </c>
      <c r="BM170" s="12">
        <v>0</v>
      </c>
      <c r="BO170" s="4">
        <v>0</v>
      </c>
      <c r="BQ170" s="4">
        <v>1500000</v>
      </c>
      <c r="BR170" s="4"/>
      <c r="BS170" s="4">
        <f>BO170-BQ170</f>
        <v>-1500000</v>
      </c>
      <c r="BT170" s="12">
        <v>0</v>
      </c>
      <c r="BV170" s="4">
        <v>0</v>
      </c>
      <c r="BW170" s="4"/>
      <c r="BX170" s="4">
        <v>0</v>
      </c>
    </row>
    <row r="171" spans="1:76" x14ac:dyDescent="0.35">
      <c r="A171">
        <v>51999</v>
      </c>
      <c r="B171" t="s">
        <v>179</v>
      </c>
      <c r="C171" s="5">
        <f t="shared" ref="C171" si="180">SUM(C168:C170)</f>
        <v>450000</v>
      </c>
      <c r="D171" s="5"/>
      <c r="E171" s="5">
        <f t="shared" ref="E171" si="181">SUM(E168:E170)</f>
        <v>0</v>
      </c>
      <c r="F171" s="5"/>
      <c r="G171" s="28">
        <f>SUM(G168:G170)</f>
        <v>200000</v>
      </c>
      <c r="H171" s="12"/>
      <c r="I171" s="22">
        <f>SUM(I168:I170)</f>
        <v>0</v>
      </c>
      <c r="K171" s="5">
        <f>SUM(K168:K170)</f>
        <v>100000</v>
      </c>
      <c r="L171" s="4"/>
      <c r="M171" s="4">
        <f t="shared" si="132"/>
        <v>-100000</v>
      </c>
      <c r="N171" s="12">
        <f>M171/K171</f>
        <v>-1</v>
      </c>
      <c r="O171" s="12"/>
      <c r="P171" s="22">
        <f>SUM(P168:P170)</f>
        <v>23401</v>
      </c>
      <c r="R171" s="5">
        <f>SUM(R168:R170)</f>
        <v>100000</v>
      </c>
      <c r="S171" s="4"/>
      <c r="T171" s="4">
        <f t="shared" si="133"/>
        <v>-76599</v>
      </c>
      <c r="U171" s="12">
        <f>T171/R171</f>
        <v>-0.76598999999999995</v>
      </c>
      <c r="V171" s="12"/>
      <c r="X171" s="22">
        <f>SUM(X168:X170)</f>
        <v>21847</v>
      </c>
      <c r="Z171" s="5">
        <f>SUM(Z168:Z170)</f>
        <v>100000</v>
      </c>
      <c r="AA171" s="4"/>
      <c r="AB171" s="4">
        <f t="shared" si="179"/>
        <v>-78153</v>
      </c>
      <c r="AC171" s="12">
        <f>AB171/Z171</f>
        <v>-0.78152999999999995</v>
      </c>
      <c r="AD171" s="12"/>
      <c r="AE171" s="42"/>
      <c r="AH171" s="4"/>
      <c r="AI171" s="4"/>
      <c r="AJ171" s="12"/>
      <c r="AK171" s="12"/>
      <c r="AM171" s="12"/>
      <c r="AO171" s="4"/>
      <c r="AP171" s="4"/>
      <c r="AQ171" s="12"/>
      <c r="AS171" s="5">
        <f>SUM(AS168:AS170)</f>
        <v>210625</v>
      </c>
      <c r="AU171" s="5">
        <f>SUM(AU168:AU170)</f>
        <v>250000</v>
      </c>
      <c r="AV171" s="4"/>
      <c r="AW171" s="4">
        <f>AS171-AU171</f>
        <v>-39375</v>
      </c>
      <c r="AX171" s="12">
        <f>AW171/AU171</f>
        <v>-0.1575</v>
      </c>
      <c r="AZ171" s="7">
        <f>SUM(AZ168:AZ170)</f>
        <v>260860</v>
      </c>
      <c r="BB171" s="5">
        <f>SUM(BB168:BB170)</f>
        <v>250000</v>
      </c>
      <c r="BC171" s="4"/>
      <c r="BD171" s="4">
        <f>AZ171-BB171</f>
        <v>10860</v>
      </c>
      <c r="BE171" s="12">
        <f>BD171/BB171</f>
        <v>4.3439999999999999E-2</v>
      </c>
      <c r="BH171" s="7">
        <f>SUM(BH168:BH170)</f>
        <v>59824</v>
      </c>
      <c r="BJ171" s="5">
        <f>SUM(BJ168:BJ170)</f>
        <v>250000</v>
      </c>
      <c r="BK171" s="4"/>
      <c r="BL171" s="4">
        <f>BH171-BJ171</f>
        <v>-190176</v>
      </c>
      <c r="BM171" s="12">
        <f>BL171/BJ171</f>
        <v>-0.76070400000000005</v>
      </c>
      <c r="BO171" s="4">
        <f>SUM(BO168:BO170)</f>
        <v>388633</v>
      </c>
      <c r="BQ171" s="4">
        <f>SUM(BQ168:BQ170)</f>
        <v>1950000</v>
      </c>
      <c r="BR171" s="4"/>
      <c r="BS171" s="4">
        <f>BO171-BQ171</f>
        <v>-1561367</v>
      </c>
      <c r="BT171" s="12">
        <f>BS171/BQ171</f>
        <v>-0.80070102564102563</v>
      </c>
      <c r="BV171" s="4">
        <f>SUM(BV163:BV170)</f>
        <v>114494</v>
      </c>
      <c r="BW171" s="4"/>
      <c r="BX171" s="4">
        <f>SUM(BX163:BX170)</f>
        <v>39540</v>
      </c>
    </row>
    <row r="172" spans="1:76" x14ac:dyDescent="0.35">
      <c r="G172" s="28"/>
      <c r="H172" s="4"/>
      <c r="L172" s="4"/>
      <c r="M172" s="4"/>
      <c r="N172" s="4"/>
      <c r="O172" s="4"/>
      <c r="S172" s="4"/>
      <c r="T172" s="4">
        <f t="shared" si="133"/>
        <v>0</v>
      </c>
      <c r="U172" s="4"/>
      <c r="V172" s="4"/>
      <c r="AA172" s="4"/>
      <c r="AB172" s="4"/>
      <c r="AC172" s="4"/>
      <c r="AD172" s="4"/>
      <c r="AH172" s="4"/>
      <c r="AI172" s="4"/>
      <c r="AJ172" s="4"/>
      <c r="AK172" s="4"/>
      <c r="AM172" s="4"/>
      <c r="AO172" s="4"/>
      <c r="AP172" s="4"/>
      <c r="AQ172" s="4"/>
      <c r="AV172" s="4"/>
      <c r="AW172" s="4"/>
      <c r="AX172" s="4"/>
      <c r="BC172" s="4"/>
      <c r="BD172" s="4"/>
      <c r="BE172" s="4"/>
      <c r="BK172" s="4"/>
      <c r="BL172" s="4"/>
      <c r="BM172" s="4"/>
      <c r="BO172" s="4"/>
      <c r="BQ172" s="4"/>
      <c r="BR172" s="4"/>
      <c r="BS172" s="4"/>
      <c r="BT172" s="4"/>
      <c r="BV172" s="4"/>
      <c r="BW172" s="4"/>
      <c r="BX172" s="4"/>
    </row>
    <row r="173" spans="1:76" s="3" customFormat="1" x14ac:dyDescent="0.35">
      <c r="A173" s="3">
        <v>53000</v>
      </c>
      <c r="B173" s="3" t="s">
        <v>180</v>
      </c>
      <c r="C173" s="53"/>
      <c r="E173" s="53"/>
      <c r="G173" s="30"/>
      <c r="I173" s="21"/>
      <c r="K173" s="8"/>
      <c r="M173" s="4"/>
      <c r="P173" s="21"/>
      <c r="R173" s="8"/>
      <c r="T173" s="4">
        <f t="shared" si="133"/>
        <v>0</v>
      </c>
      <c r="X173" s="21"/>
      <c r="Z173" s="8"/>
      <c r="AE173" s="21"/>
      <c r="AG173" s="8"/>
      <c r="AL173" s="8"/>
      <c r="AN173" s="8"/>
      <c r="AR173" s="8"/>
      <c r="AS173" s="8"/>
      <c r="AU173" s="8"/>
      <c r="AY173" s="8"/>
      <c r="AZ173" s="8"/>
      <c r="BB173" s="8"/>
      <c r="BF173" s="8"/>
      <c r="BH173" s="8"/>
      <c r="BJ173" s="8"/>
      <c r="BP173" s="8"/>
    </row>
    <row r="174" spans="1:76" x14ac:dyDescent="0.35">
      <c r="A174">
        <v>53100</v>
      </c>
      <c r="B174" t="s">
        <v>181</v>
      </c>
      <c r="C174" s="51">
        <v>400000</v>
      </c>
      <c r="E174" s="51">
        <v>352348</v>
      </c>
      <c r="G174" s="28">
        <v>400000</v>
      </c>
      <c r="H174" s="12"/>
      <c r="I174" s="22">
        <v>329354</v>
      </c>
      <c r="K174" s="5">
        <v>400000</v>
      </c>
      <c r="L174" s="4"/>
      <c r="M174" s="4">
        <f t="shared" si="132"/>
        <v>-70646</v>
      </c>
      <c r="N174" s="12">
        <f>M174/K174</f>
        <v>-0.17661499999999999</v>
      </c>
      <c r="O174" s="12"/>
      <c r="P174" s="22">
        <v>341639</v>
      </c>
      <c r="R174" s="5">
        <v>455000</v>
      </c>
      <c r="S174" s="4"/>
      <c r="T174" s="4">
        <f t="shared" si="133"/>
        <v>-113361</v>
      </c>
      <c r="U174" s="12">
        <f>T174/R174</f>
        <v>-0.24914505494505496</v>
      </c>
      <c r="V174" s="12"/>
      <c r="X174" s="22">
        <v>479359</v>
      </c>
      <c r="Z174" s="5">
        <v>455000</v>
      </c>
      <c r="AA174" s="4"/>
      <c r="AB174" s="4">
        <f>X174-Z174</f>
        <v>24359</v>
      </c>
      <c r="AC174" s="12">
        <f>AB174/Z174</f>
        <v>5.3536263736263738E-2</v>
      </c>
      <c r="AD174" s="12"/>
      <c r="AE174" s="42"/>
      <c r="AH174" s="4"/>
      <c r="AI174" s="4"/>
      <c r="AJ174" s="12"/>
      <c r="AK174" s="12"/>
      <c r="AM174" s="12"/>
      <c r="AO174" s="4"/>
      <c r="AP174" s="4"/>
      <c r="AQ174" s="12"/>
      <c r="AS174" s="5">
        <v>332863</v>
      </c>
      <c r="AU174" s="5">
        <v>450000</v>
      </c>
      <c r="AV174" s="4"/>
      <c r="AW174" s="4">
        <f t="shared" ref="AW174:AW184" si="182">AS174-AU174</f>
        <v>-117137</v>
      </c>
      <c r="AX174" s="12">
        <f>AW174/AU174</f>
        <v>-0.26030444444444445</v>
      </c>
      <c r="AZ174" s="7">
        <v>288130</v>
      </c>
      <c r="BB174" s="5">
        <v>400000</v>
      </c>
      <c r="BC174" s="4"/>
      <c r="BD174" s="4">
        <f t="shared" ref="BD174:BD194" si="183">AZ174-BB174</f>
        <v>-111870</v>
      </c>
      <c r="BE174" s="12">
        <f>BD174/BB174</f>
        <v>-0.27967500000000001</v>
      </c>
      <c r="BH174" s="7">
        <v>416242</v>
      </c>
      <c r="BJ174" s="5">
        <v>400000</v>
      </c>
      <c r="BK174" s="4"/>
      <c r="BL174" s="4">
        <f t="shared" ref="BL174:BL194" si="184">BH174-BJ174</f>
        <v>16242</v>
      </c>
      <c r="BM174" s="12">
        <f>BL174/BJ174</f>
        <v>4.0605000000000002E-2</v>
      </c>
      <c r="BO174" s="4">
        <v>405922</v>
      </c>
      <c r="BQ174" s="4">
        <v>400000</v>
      </c>
      <c r="BR174" s="4"/>
      <c r="BS174" s="4">
        <f t="shared" ref="BS174:BS184" si="185">BO174-BQ174</f>
        <v>5922</v>
      </c>
      <c r="BT174" s="12">
        <f>BS174/BQ174</f>
        <v>1.4805E-2</v>
      </c>
      <c r="BV174" s="4">
        <v>388595</v>
      </c>
      <c r="BW174" s="4"/>
      <c r="BX174" s="4">
        <v>414787</v>
      </c>
    </row>
    <row r="175" spans="1:76" x14ac:dyDescent="0.35">
      <c r="A175">
        <v>53150</v>
      </c>
      <c r="B175" t="s">
        <v>182</v>
      </c>
      <c r="C175" s="51">
        <v>2300000</v>
      </c>
      <c r="E175" s="51">
        <v>2109662</v>
      </c>
      <c r="G175" s="28">
        <v>2000000</v>
      </c>
      <c r="H175" s="12"/>
      <c r="I175" s="22">
        <v>1879902</v>
      </c>
      <c r="K175" s="5">
        <v>1800000</v>
      </c>
      <c r="L175" s="4"/>
      <c r="M175" s="4">
        <f t="shared" si="132"/>
        <v>79902</v>
      </c>
      <c r="N175" s="12">
        <f>M175/K175</f>
        <v>4.4389999999999999E-2</v>
      </c>
      <c r="O175" s="12"/>
      <c r="P175" s="22">
        <v>1727983</v>
      </c>
      <c r="R175" s="5">
        <v>1470000</v>
      </c>
      <c r="S175" s="4"/>
      <c r="T175" s="4">
        <f t="shared" si="133"/>
        <v>257983</v>
      </c>
      <c r="U175" s="12">
        <f>T175/R175</f>
        <v>0.17549863945578231</v>
      </c>
      <c r="V175" s="12"/>
      <c r="X175" s="22">
        <v>1613760</v>
      </c>
      <c r="Z175" s="5">
        <v>1470000</v>
      </c>
      <c r="AA175" s="4"/>
      <c r="AB175" s="4">
        <f t="shared" ref="AB175:AB194" si="186">X175-Z175</f>
        <v>143760</v>
      </c>
      <c r="AC175" s="12">
        <f>AB175/Z175</f>
        <v>9.779591836734694E-2</v>
      </c>
      <c r="AD175" s="12"/>
      <c r="AE175" s="42"/>
      <c r="AH175" s="4"/>
      <c r="AI175" s="4"/>
      <c r="AJ175" s="12"/>
      <c r="AK175" s="12"/>
      <c r="AM175" s="12"/>
      <c r="AO175" s="4"/>
      <c r="AP175" s="4"/>
      <c r="AQ175" s="12"/>
      <c r="AS175" s="5">
        <v>1450401</v>
      </c>
      <c r="AU175" s="5">
        <v>1500000</v>
      </c>
      <c r="AV175" s="4"/>
      <c r="AW175" s="4">
        <f t="shared" si="182"/>
        <v>-49599</v>
      </c>
      <c r="AX175" s="12">
        <f t="shared" ref="AX175:AX181" si="187">AW175/AU175</f>
        <v>-3.3065999999999998E-2</v>
      </c>
      <c r="AZ175" s="7">
        <v>1530214</v>
      </c>
      <c r="BB175" s="5">
        <v>800000</v>
      </c>
      <c r="BC175" s="4"/>
      <c r="BD175" s="4">
        <f t="shared" si="183"/>
        <v>730214</v>
      </c>
      <c r="BE175" s="12">
        <f t="shared" ref="BE175:BE192" si="188">BD175/BB175</f>
        <v>0.91276749999999995</v>
      </c>
      <c r="BH175" s="7">
        <v>1029527</v>
      </c>
      <c r="BJ175" s="5">
        <v>750000</v>
      </c>
      <c r="BK175" s="4"/>
      <c r="BL175" s="4">
        <f t="shared" si="184"/>
        <v>279527</v>
      </c>
      <c r="BM175" s="12">
        <f t="shared" ref="BM175:BM192" si="189">BL175/BJ175</f>
        <v>0.37270266666666668</v>
      </c>
      <c r="BO175" s="4">
        <v>710605</v>
      </c>
      <c r="BQ175" s="4">
        <v>500000</v>
      </c>
      <c r="BR175" s="4"/>
      <c r="BS175" s="4">
        <f t="shared" si="185"/>
        <v>210605</v>
      </c>
      <c r="BT175" s="12">
        <f t="shared" ref="BT175:BT184" si="190">BS175/BQ175</f>
        <v>0.42120999999999997</v>
      </c>
      <c r="BV175" s="4">
        <v>616480</v>
      </c>
      <c r="BW175" s="4"/>
      <c r="BX175" s="4">
        <v>451800</v>
      </c>
    </row>
    <row r="176" spans="1:76" x14ac:dyDescent="0.35">
      <c r="A176">
        <v>53160</v>
      </c>
      <c r="B176" t="s">
        <v>183</v>
      </c>
      <c r="C176" s="51">
        <v>1350000</v>
      </c>
      <c r="E176" s="51">
        <v>1257527</v>
      </c>
      <c r="G176" s="28">
        <v>1250000</v>
      </c>
      <c r="H176" s="12"/>
      <c r="I176" s="22">
        <v>1524729</v>
      </c>
      <c r="K176" s="5">
        <v>1200000</v>
      </c>
      <c r="L176" s="4"/>
      <c r="M176" s="4">
        <f t="shared" si="132"/>
        <v>324729</v>
      </c>
      <c r="N176" s="12">
        <f t="shared" ref="N176:N181" si="191">M176/K176</f>
        <v>0.2706075</v>
      </c>
      <c r="O176" s="12"/>
      <c r="P176" s="22">
        <v>2050886</v>
      </c>
      <c r="R176" s="5">
        <v>1800000</v>
      </c>
      <c r="S176" s="4"/>
      <c r="T176" s="4">
        <f t="shared" si="133"/>
        <v>250886</v>
      </c>
      <c r="U176" s="12">
        <f t="shared" ref="U176:U181" si="192">T176/R176</f>
        <v>0.13938111111111112</v>
      </c>
      <c r="V176" s="12"/>
      <c r="X176" s="22">
        <v>811727</v>
      </c>
      <c r="Z176" s="5">
        <v>180000</v>
      </c>
      <c r="AA176" s="4"/>
      <c r="AB176" s="4">
        <f t="shared" si="186"/>
        <v>631727</v>
      </c>
      <c r="AC176" s="12">
        <f t="shared" ref="AC176:AC181" si="193">AB176/Z176</f>
        <v>3.5095944444444442</v>
      </c>
      <c r="AD176" s="12"/>
      <c r="AE176" s="42"/>
      <c r="AH176" s="4"/>
      <c r="AI176" s="4"/>
      <c r="AJ176" s="12"/>
      <c r="AK176" s="12"/>
      <c r="AM176" s="12"/>
      <c r="AO176" s="4"/>
      <c r="AP176" s="4"/>
      <c r="AQ176" s="12"/>
      <c r="AS176" s="5">
        <v>168372</v>
      </c>
      <c r="AU176" s="5">
        <v>175000</v>
      </c>
      <c r="AV176" s="4"/>
      <c r="AW176" s="4">
        <f t="shared" si="182"/>
        <v>-6628</v>
      </c>
      <c r="AX176" s="12">
        <f t="shared" si="187"/>
        <v>-3.7874285714285714E-2</v>
      </c>
      <c r="AZ176" s="7">
        <v>168372</v>
      </c>
      <c r="BB176" s="5">
        <v>175000</v>
      </c>
      <c r="BC176" s="4"/>
      <c r="BD176" s="4">
        <f t="shared" si="183"/>
        <v>-6628</v>
      </c>
      <c r="BE176" s="12">
        <f t="shared" si="188"/>
        <v>-3.7874285714285714E-2</v>
      </c>
      <c r="BH176" s="7">
        <v>168372</v>
      </c>
      <c r="BJ176" s="5">
        <v>175000</v>
      </c>
      <c r="BK176" s="4"/>
      <c r="BL176" s="4">
        <f t="shared" si="184"/>
        <v>-6628</v>
      </c>
      <c r="BM176" s="12">
        <f t="shared" si="189"/>
        <v>-3.7874285714285714E-2</v>
      </c>
      <c r="BO176" s="4">
        <v>126279</v>
      </c>
      <c r="BQ176" s="4">
        <v>175000</v>
      </c>
      <c r="BR176" s="4"/>
      <c r="BS176" s="4">
        <f t="shared" si="185"/>
        <v>-48721</v>
      </c>
      <c r="BT176" s="12">
        <f t="shared" si="190"/>
        <v>-0.27840571428571431</v>
      </c>
      <c r="BV176" s="4">
        <v>166283</v>
      </c>
      <c r="BW176" s="4"/>
      <c r="BX176" s="4">
        <v>147600</v>
      </c>
    </row>
    <row r="177" spans="1:76" x14ac:dyDescent="0.35">
      <c r="A177">
        <v>53170</v>
      </c>
      <c r="B177" t="s">
        <v>184</v>
      </c>
      <c r="C177" s="51">
        <v>0</v>
      </c>
      <c r="E177" s="51">
        <v>0</v>
      </c>
      <c r="G177" s="28">
        <v>0</v>
      </c>
      <c r="H177" s="12"/>
      <c r="I177" s="22">
        <v>0</v>
      </c>
      <c r="K177" s="5">
        <v>0</v>
      </c>
      <c r="L177" s="4"/>
      <c r="M177" s="4">
        <f t="shared" si="132"/>
        <v>0</v>
      </c>
      <c r="N177" s="12">
        <v>0</v>
      </c>
      <c r="O177" s="12"/>
      <c r="P177" s="22">
        <v>0</v>
      </c>
      <c r="R177" s="5">
        <v>55000</v>
      </c>
      <c r="S177" s="4"/>
      <c r="T177" s="4">
        <f t="shared" si="133"/>
        <v>-55000</v>
      </c>
      <c r="U177" s="12">
        <f t="shared" si="192"/>
        <v>-1</v>
      </c>
      <c r="V177" s="12"/>
      <c r="X177" s="22">
        <v>49104</v>
      </c>
      <c r="Z177" s="5">
        <v>55000</v>
      </c>
      <c r="AA177" s="4"/>
      <c r="AB177" s="4">
        <f t="shared" si="186"/>
        <v>-5896</v>
      </c>
      <c r="AC177" s="12">
        <f t="shared" si="193"/>
        <v>-0.1072</v>
      </c>
      <c r="AD177" s="12"/>
      <c r="AE177" s="42"/>
      <c r="AH177" s="4"/>
      <c r="AI177" s="4"/>
      <c r="AJ177" s="12"/>
      <c r="AK177" s="12"/>
      <c r="AM177" s="12"/>
      <c r="AO177" s="4"/>
      <c r="AP177" s="4"/>
      <c r="AQ177" s="12"/>
      <c r="AS177" s="5">
        <v>51336</v>
      </c>
      <c r="AU177" s="5">
        <v>50000</v>
      </c>
      <c r="AV177" s="4"/>
      <c r="AW177" s="4">
        <f t="shared" si="182"/>
        <v>1336</v>
      </c>
      <c r="AX177" s="12">
        <f t="shared" si="187"/>
        <v>2.6720000000000001E-2</v>
      </c>
      <c r="AZ177" s="7">
        <v>44640</v>
      </c>
      <c r="BB177" s="5">
        <v>50000</v>
      </c>
      <c r="BC177" s="4"/>
      <c r="BD177" s="4">
        <f t="shared" si="183"/>
        <v>-5360</v>
      </c>
      <c r="BE177" s="12">
        <f t="shared" si="188"/>
        <v>-0.1072</v>
      </c>
      <c r="BH177" s="7">
        <v>44640</v>
      </c>
      <c r="BJ177" s="5">
        <v>50000</v>
      </c>
      <c r="BK177" s="4"/>
      <c r="BL177" s="4">
        <f t="shared" si="184"/>
        <v>-5360</v>
      </c>
      <c r="BM177" s="12">
        <f t="shared" si="189"/>
        <v>-0.1072</v>
      </c>
      <c r="BO177" s="4">
        <v>44640</v>
      </c>
      <c r="BQ177" s="4">
        <v>50000</v>
      </c>
      <c r="BR177" s="4"/>
      <c r="BS177" s="4">
        <f t="shared" si="185"/>
        <v>-5360</v>
      </c>
      <c r="BT177" s="12">
        <f t="shared" si="190"/>
        <v>-0.1072</v>
      </c>
      <c r="BV177" s="4">
        <v>44640</v>
      </c>
      <c r="BW177" s="4"/>
      <c r="BX177" s="4">
        <v>34508</v>
      </c>
    </row>
    <row r="178" spans="1:76" x14ac:dyDescent="0.35">
      <c r="A178">
        <v>53200</v>
      </c>
      <c r="B178" t="s">
        <v>185</v>
      </c>
      <c r="C178" s="51">
        <v>200000</v>
      </c>
      <c r="E178" s="51">
        <v>164650</v>
      </c>
      <c r="G178" s="28">
        <v>200000</v>
      </c>
      <c r="H178" s="12"/>
      <c r="I178" s="22">
        <v>79800</v>
      </c>
      <c r="K178" s="5">
        <v>100000</v>
      </c>
      <c r="L178" s="4"/>
      <c r="M178" s="4">
        <f t="shared" si="132"/>
        <v>-20200</v>
      </c>
      <c r="N178" s="12">
        <f t="shared" si="191"/>
        <v>-0.20200000000000001</v>
      </c>
      <c r="O178" s="12"/>
      <c r="P178" s="22">
        <v>89603</v>
      </c>
      <c r="R178" s="5">
        <v>100000</v>
      </c>
      <c r="S178" s="4"/>
      <c r="T178" s="4">
        <f t="shared" si="133"/>
        <v>-10397</v>
      </c>
      <c r="U178" s="12">
        <f t="shared" si="192"/>
        <v>-0.10397000000000001</v>
      </c>
      <c r="V178" s="12"/>
      <c r="X178" s="22">
        <v>50949</v>
      </c>
      <c r="Z178" s="5">
        <v>100000</v>
      </c>
      <c r="AA178" s="4"/>
      <c r="AB178" s="4">
        <f t="shared" si="186"/>
        <v>-49051</v>
      </c>
      <c r="AC178" s="12">
        <f t="shared" si="193"/>
        <v>-0.49051</v>
      </c>
      <c r="AD178" s="12"/>
      <c r="AE178" s="42"/>
      <c r="AH178" s="4"/>
      <c r="AI178" s="4"/>
      <c r="AJ178" s="12"/>
      <c r="AK178" s="12"/>
      <c r="AM178" s="12"/>
      <c r="AO178" s="4"/>
      <c r="AP178" s="4"/>
      <c r="AQ178" s="12"/>
      <c r="AS178" s="5">
        <v>109041</v>
      </c>
      <c r="AU178" s="5">
        <v>100000</v>
      </c>
      <c r="AV178" s="4"/>
      <c r="AW178" s="4">
        <f t="shared" si="182"/>
        <v>9041</v>
      </c>
      <c r="AX178" s="12">
        <f t="shared" si="187"/>
        <v>9.0410000000000004E-2</v>
      </c>
      <c r="AZ178" s="7">
        <v>121959</v>
      </c>
      <c r="BB178" s="5">
        <v>100000</v>
      </c>
      <c r="BC178" s="4"/>
      <c r="BD178" s="4">
        <f t="shared" si="183"/>
        <v>21959</v>
      </c>
      <c r="BE178" s="12">
        <f t="shared" si="188"/>
        <v>0.21959000000000001</v>
      </c>
      <c r="BH178" s="7">
        <v>147127</v>
      </c>
      <c r="BJ178" s="5">
        <v>100000</v>
      </c>
      <c r="BK178" s="4"/>
      <c r="BL178" s="4">
        <f t="shared" si="184"/>
        <v>47127</v>
      </c>
      <c r="BM178" s="12">
        <f t="shared" si="189"/>
        <v>0.47127000000000002</v>
      </c>
      <c r="BO178" s="4">
        <v>98041</v>
      </c>
      <c r="BQ178" s="4">
        <v>150000</v>
      </c>
      <c r="BR178" s="4"/>
      <c r="BS178" s="4">
        <f t="shared" si="185"/>
        <v>-51959</v>
      </c>
      <c r="BT178" s="12">
        <f t="shared" si="190"/>
        <v>-0.34639333333333333</v>
      </c>
      <c r="BV178" s="4">
        <v>131930</v>
      </c>
      <c r="BW178" s="4"/>
      <c r="BX178" s="4">
        <v>140202</v>
      </c>
    </row>
    <row r="179" spans="1:76" x14ac:dyDescent="0.35">
      <c r="A179">
        <v>53250</v>
      </c>
      <c r="B179" t="s">
        <v>186</v>
      </c>
      <c r="C179" s="51">
        <v>0</v>
      </c>
      <c r="E179" s="51">
        <v>0</v>
      </c>
      <c r="G179" s="28">
        <v>0</v>
      </c>
      <c r="H179" s="12"/>
      <c r="I179" s="22">
        <v>0</v>
      </c>
      <c r="K179" s="5">
        <v>100000</v>
      </c>
      <c r="L179" s="4"/>
      <c r="M179" s="4">
        <f t="shared" si="132"/>
        <v>-100000</v>
      </c>
      <c r="N179" s="12">
        <f t="shared" si="191"/>
        <v>-1</v>
      </c>
      <c r="O179" s="12"/>
      <c r="P179" s="22">
        <v>56684</v>
      </c>
      <c r="R179" s="5">
        <v>200000</v>
      </c>
      <c r="S179" s="4"/>
      <c r="T179" s="4">
        <f t="shared" si="133"/>
        <v>-143316</v>
      </c>
      <c r="U179" s="12">
        <f t="shared" si="192"/>
        <v>-0.71657999999999999</v>
      </c>
      <c r="V179" s="12"/>
      <c r="X179" s="22">
        <v>231803</v>
      </c>
      <c r="Z179" s="5">
        <v>200000</v>
      </c>
      <c r="AA179" s="4"/>
      <c r="AB179" s="4">
        <f t="shared" si="186"/>
        <v>31803</v>
      </c>
      <c r="AC179" s="12">
        <f t="shared" si="193"/>
        <v>0.15901499999999999</v>
      </c>
      <c r="AD179" s="12"/>
      <c r="AE179" s="42"/>
      <c r="AH179" s="4"/>
      <c r="AI179" s="4"/>
      <c r="AJ179" s="12"/>
      <c r="AK179" s="12"/>
      <c r="AM179" s="12"/>
      <c r="AO179" s="4"/>
      <c r="AP179" s="4"/>
      <c r="AQ179" s="12"/>
      <c r="AS179" s="5">
        <v>236122</v>
      </c>
      <c r="AU179" s="5">
        <v>100000</v>
      </c>
      <c r="AV179" s="4"/>
      <c r="AW179" s="4">
        <f t="shared" si="182"/>
        <v>136122</v>
      </c>
      <c r="AX179" s="12">
        <f t="shared" si="187"/>
        <v>1.3612200000000001</v>
      </c>
      <c r="AZ179" s="7">
        <v>145636</v>
      </c>
      <c r="BB179" s="5">
        <v>100000</v>
      </c>
      <c r="BC179" s="4"/>
      <c r="BD179" s="4">
        <f t="shared" si="183"/>
        <v>45636</v>
      </c>
      <c r="BE179" s="12">
        <f t="shared" si="188"/>
        <v>0.45635999999999999</v>
      </c>
      <c r="BH179" s="7">
        <v>192768</v>
      </c>
      <c r="BJ179" s="5">
        <v>100000</v>
      </c>
      <c r="BK179" s="4"/>
      <c r="BL179" s="4">
        <f t="shared" si="184"/>
        <v>92768</v>
      </c>
      <c r="BM179" s="12">
        <f t="shared" si="189"/>
        <v>0.92767999999999995</v>
      </c>
      <c r="BO179" s="4">
        <v>104407</v>
      </c>
      <c r="BQ179" s="4">
        <v>50000</v>
      </c>
      <c r="BR179" s="4"/>
      <c r="BS179" s="4">
        <f t="shared" si="185"/>
        <v>54407</v>
      </c>
      <c r="BT179" s="12">
        <f t="shared" si="190"/>
        <v>1.0881400000000001</v>
      </c>
      <c r="BV179" s="4">
        <v>0</v>
      </c>
      <c r="BW179" s="4"/>
      <c r="BX179" s="4">
        <v>77716</v>
      </c>
    </row>
    <row r="180" spans="1:76" x14ac:dyDescent="0.35">
      <c r="A180">
        <v>53251</v>
      </c>
      <c r="B180" t="s">
        <v>187</v>
      </c>
      <c r="C180" s="51">
        <v>250000</v>
      </c>
      <c r="E180" s="51">
        <v>187991</v>
      </c>
      <c r="G180" s="28">
        <v>500000</v>
      </c>
      <c r="H180" s="12"/>
      <c r="I180" s="22">
        <v>0</v>
      </c>
      <c r="K180" s="5">
        <v>200000</v>
      </c>
      <c r="L180" s="4"/>
      <c r="M180" s="4">
        <f t="shared" si="132"/>
        <v>-200000</v>
      </c>
      <c r="N180" s="12">
        <f t="shared" si="191"/>
        <v>-1</v>
      </c>
      <c r="O180" s="12"/>
      <c r="P180" s="22">
        <v>78183</v>
      </c>
      <c r="R180" s="5">
        <v>200000</v>
      </c>
      <c r="S180" s="4"/>
      <c r="T180" s="4">
        <f t="shared" si="133"/>
        <v>-121817</v>
      </c>
      <c r="U180" s="12">
        <f t="shared" si="192"/>
        <v>-0.60908499999999999</v>
      </c>
      <c r="V180" s="12"/>
      <c r="X180" s="22">
        <v>0</v>
      </c>
      <c r="Z180" s="5">
        <v>200000</v>
      </c>
      <c r="AA180" s="4"/>
      <c r="AB180" s="4">
        <f t="shared" si="186"/>
        <v>-200000</v>
      </c>
      <c r="AC180" s="12">
        <f t="shared" si="193"/>
        <v>-1</v>
      </c>
      <c r="AD180" s="12"/>
      <c r="AE180" s="42"/>
      <c r="AH180" s="4"/>
      <c r="AI180" s="4"/>
      <c r="AJ180" s="12"/>
      <c r="AK180" s="12"/>
      <c r="AM180" s="12"/>
      <c r="AO180" s="4"/>
      <c r="AP180" s="4"/>
      <c r="AQ180" s="12"/>
      <c r="AS180" s="5">
        <v>31442</v>
      </c>
      <c r="AU180" s="5">
        <v>50000</v>
      </c>
      <c r="AV180" s="4"/>
      <c r="AW180" s="4">
        <f t="shared" si="182"/>
        <v>-18558</v>
      </c>
      <c r="AX180" s="12">
        <f t="shared" si="187"/>
        <v>-0.37115999999999999</v>
      </c>
      <c r="AZ180" s="7">
        <v>48199</v>
      </c>
      <c r="BB180" s="5">
        <v>100000</v>
      </c>
      <c r="BC180" s="4"/>
      <c r="BD180" s="4">
        <f t="shared" si="183"/>
        <v>-51801</v>
      </c>
      <c r="BE180" s="12">
        <f t="shared" si="188"/>
        <v>-0.51800999999999997</v>
      </c>
      <c r="BH180" s="7">
        <v>26997</v>
      </c>
      <c r="BJ180" s="5">
        <v>100000</v>
      </c>
      <c r="BK180" s="4"/>
      <c r="BL180" s="4">
        <f t="shared" si="184"/>
        <v>-73003</v>
      </c>
      <c r="BM180" s="12">
        <f t="shared" si="189"/>
        <v>-0.73002999999999996</v>
      </c>
      <c r="BO180" s="4">
        <v>206351</v>
      </c>
      <c r="BQ180" s="4">
        <v>50000</v>
      </c>
      <c r="BR180" s="4"/>
      <c r="BS180" s="4">
        <f t="shared" si="185"/>
        <v>156351</v>
      </c>
      <c r="BT180" s="12">
        <f t="shared" si="190"/>
        <v>3.1270199999999999</v>
      </c>
      <c r="BV180" s="4">
        <v>194486</v>
      </c>
      <c r="BW180" s="4"/>
      <c r="BX180" s="4">
        <v>18889</v>
      </c>
    </row>
    <row r="181" spans="1:76" ht="15" hidden="1" customHeight="1" x14ac:dyDescent="0.35">
      <c r="A181">
        <v>53350</v>
      </c>
      <c r="B181" t="s">
        <v>188</v>
      </c>
      <c r="G181" s="28"/>
      <c r="H181" s="12"/>
      <c r="I181" s="22"/>
      <c r="L181" s="4"/>
      <c r="M181" s="4">
        <f t="shared" si="132"/>
        <v>0</v>
      </c>
      <c r="N181" s="12" t="e">
        <f t="shared" si="191"/>
        <v>#DIV/0!</v>
      </c>
      <c r="O181" s="12"/>
      <c r="P181" s="22"/>
      <c r="R181" s="5">
        <v>0</v>
      </c>
      <c r="S181" s="4"/>
      <c r="T181" s="4">
        <f t="shared" si="133"/>
        <v>0</v>
      </c>
      <c r="U181" s="12" t="e">
        <f t="shared" si="192"/>
        <v>#DIV/0!</v>
      </c>
      <c r="V181" s="12"/>
      <c r="X181" s="22"/>
      <c r="Z181" s="5">
        <v>0</v>
      </c>
      <c r="AA181" s="4"/>
      <c r="AB181" s="4">
        <f t="shared" si="186"/>
        <v>0</v>
      </c>
      <c r="AC181" s="12" t="e">
        <f t="shared" si="193"/>
        <v>#DIV/0!</v>
      </c>
      <c r="AD181" s="12"/>
      <c r="AE181" s="42"/>
      <c r="AH181" s="4"/>
      <c r="AI181" s="4"/>
      <c r="AJ181" s="12"/>
      <c r="AK181" s="12"/>
      <c r="AM181" s="12"/>
      <c r="AO181" s="4"/>
      <c r="AP181" s="4"/>
      <c r="AQ181" s="12"/>
      <c r="AS181" s="5">
        <v>0</v>
      </c>
      <c r="AU181" s="5">
        <v>0</v>
      </c>
      <c r="AV181" s="4"/>
      <c r="AW181" s="4">
        <f t="shared" si="182"/>
        <v>0</v>
      </c>
      <c r="AX181" s="12" t="e">
        <f t="shared" si="187"/>
        <v>#DIV/0!</v>
      </c>
      <c r="AZ181" s="7">
        <v>0</v>
      </c>
      <c r="BB181" s="5">
        <v>100000</v>
      </c>
      <c r="BC181" s="4"/>
      <c r="BD181" s="4">
        <f t="shared" si="183"/>
        <v>-100000</v>
      </c>
      <c r="BE181" s="12">
        <f t="shared" si="188"/>
        <v>-1</v>
      </c>
      <c r="BH181" s="7">
        <v>81067</v>
      </c>
      <c r="BJ181" s="5">
        <v>100000</v>
      </c>
      <c r="BK181" s="4"/>
      <c r="BL181" s="4">
        <f t="shared" si="184"/>
        <v>-18933</v>
      </c>
      <c r="BM181" s="12">
        <f t="shared" si="189"/>
        <v>-0.18933</v>
      </c>
      <c r="BO181" s="4">
        <v>98247</v>
      </c>
      <c r="BQ181" s="4">
        <v>75000</v>
      </c>
      <c r="BR181" s="4"/>
      <c r="BS181" s="4">
        <f t="shared" si="185"/>
        <v>23247</v>
      </c>
      <c r="BT181" s="12">
        <f t="shared" si="190"/>
        <v>0.30996000000000001</v>
      </c>
      <c r="BV181" s="4">
        <v>61822</v>
      </c>
      <c r="BW181" s="4"/>
      <c r="BX181" s="4">
        <v>22169</v>
      </c>
    </row>
    <row r="182" spans="1:76" ht="15" hidden="1" customHeight="1" x14ac:dyDescent="0.35">
      <c r="A182">
        <v>53400</v>
      </c>
      <c r="B182" t="s">
        <v>189</v>
      </c>
      <c r="G182" s="28"/>
      <c r="H182" s="12"/>
      <c r="I182" s="22"/>
      <c r="L182" s="4"/>
      <c r="M182" s="4">
        <f t="shared" si="132"/>
        <v>0</v>
      </c>
      <c r="N182" s="12">
        <v>0</v>
      </c>
      <c r="O182" s="12"/>
      <c r="P182" s="22"/>
      <c r="R182" s="5">
        <v>0</v>
      </c>
      <c r="S182" s="4"/>
      <c r="T182" s="4">
        <f t="shared" si="133"/>
        <v>0</v>
      </c>
      <c r="U182" s="12">
        <v>0</v>
      </c>
      <c r="V182" s="12"/>
      <c r="X182" s="22"/>
      <c r="Z182" s="5">
        <v>0</v>
      </c>
      <c r="AA182" s="4"/>
      <c r="AB182" s="4">
        <f t="shared" si="186"/>
        <v>0</v>
      </c>
      <c r="AC182" s="12">
        <v>0</v>
      </c>
      <c r="AD182" s="12"/>
      <c r="AE182" s="42"/>
      <c r="AH182" s="4"/>
      <c r="AI182" s="4"/>
      <c r="AJ182" s="12"/>
      <c r="AK182" s="12"/>
      <c r="AM182" s="12"/>
      <c r="AO182" s="4"/>
      <c r="AP182" s="4"/>
      <c r="AQ182" s="12"/>
      <c r="AS182" s="5">
        <v>0</v>
      </c>
      <c r="AU182" s="5">
        <v>0</v>
      </c>
      <c r="AV182" s="4"/>
      <c r="AW182" s="4">
        <f t="shared" si="182"/>
        <v>0</v>
      </c>
      <c r="AX182" s="12">
        <v>0</v>
      </c>
      <c r="AZ182" s="7">
        <v>0</v>
      </c>
      <c r="BB182" s="5">
        <v>0</v>
      </c>
      <c r="BC182" s="4"/>
      <c r="BD182" s="4">
        <f t="shared" si="183"/>
        <v>0</v>
      </c>
      <c r="BE182" s="12">
        <v>0</v>
      </c>
      <c r="BJ182" s="5">
        <v>0</v>
      </c>
      <c r="BK182" s="4"/>
      <c r="BL182" s="4">
        <f t="shared" si="184"/>
        <v>0</v>
      </c>
      <c r="BM182" s="12" t="e">
        <f t="shared" si="189"/>
        <v>#DIV/0!</v>
      </c>
      <c r="BO182" s="4"/>
      <c r="BQ182" s="4">
        <f>350000+25000</f>
        <v>375000</v>
      </c>
      <c r="BR182" s="4"/>
      <c r="BS182" s="4">
        <f t="shared" si="185"/>
        <v>-375000</v>
      </c>
      <c r="BT182" s="12">
        <f t="shared" si="190"/>
        <v>-1</v>
      </c>
      <c r="BV182" s="4"/>
      <c r="BW182" s="4"/>
      <c r="BX182" s="4"/>
    </row>
    <row r="183" spans="1:76" x14ac:dyDescent="0.35">
      <c r="A183">
        <v>53350</v>
      </c>
      <c r="B183" t="s">
        <v>188</v>
      </c>
      <c r="C183" s="51">
        <v>0</v>
      </c>
      <c r="E183" s="51">
        <v>0</v>
      </c>
      <c r="G183" s="28">
        <v>0</v>
      </c>
      <c r="H183" s="12"/>
      <c r="I183" s="22">
        <v>0</v>
      </c>
      <c r="K183" s="5">
        <v>0</v>
      </c>
      <c r="L183" s="4"/>
      <c r="M183" s="4">
        <f t="shared" si="132"/>
        <v>0</v>
      </c>
      <c r="N183" s="12">
        <v>0</v>
      </c>
      <c r="O183" s="12"/>
      <c r="P183" s="22">
        <v>44640</v>
      </c>
      <c r="R183" s="5">
        <v>0</v>
      </c>
      <c r="S183" s="4"/>
      <c r="T183" s="4">
        <f t="shared" si="133"/>
        <v>44640</v>
      </c>
      <c r="U183" s="12">
        <v>0</v>
      </c>
      <c r="V183" s="12"/>
      <c r="X183" s="22">
        <v>39973</v>
      </c>
      <c r="Z183" s="5">
        <v>0</v>
      </c>
      <c r="AA183" s="4"/>
      <c r="AB183" s="4">
        <f>X183-Z183</f>
        <v>39973</v>
      </c>
      <c r="AC183" s="12">
        <v>0</v>
      </c>
      <c r="AD183" s="12"/>
      <c r="AE183" s="42"/>
      <c r="AH183" s="4"/>
      <c r="AI183" s="4"/>
      <c r="AJ183" s="12"/>
      <c r="AK183" s="12"/>
      <c r="AM183" s="12"/>
      <c r="AO183" s="4"/>
      <c r="AP183" s="4"/>
      <c r="AQ183" s="12"/>
      <c r="AV183" s="4"/>
      <c r="AW183" s="4"/>
      <c r="AX183" s="12"/>
      <c r="BC183" s="4"/>
      <c r="BD183" s="4"/>
      <c r="BE183" s="12"/>
      <c r="BK183" s="4"/>
      <c r="BL183" s="4"/>
      <c r="BM183" s="12"/>
      <c r="BO183" s="4"/>
      <c r="BQ183" s="4"/>
      <c r="BR183" s="4"/>
      <c r="BS183" s="4"/>
      <c r="BT183" s="12"/>
      <c r="BV183" s="4"/>
      <c r="BW183" s="4"/>
      <c r="BX183" s="4"/>
    </row>
    <row r="184" spans="1:76" x14ac:dyDescent="0.35">
      <c r="A184">
        <v>53500</v>
      </c>
      <c r="B184" t="s">
        <v>190</v>
      </c>
      <c r="C184" s="51">
        <v>50000</v>
      </c>
      <c r="E184" s="51">
        <v>19450</v>
      </c>
      <c r="G184" s="28">
        <v>50000</v>
      </c>
      <c r="H184" s="12"/>
      <c r="I184" s="22">
        <v>21750</v>
      </c>
      <c r="K184" s="5">
        <v>50000</v>
      </c>
      <c r="L184" s="4"/>
      <c r="M184" s="4">
        <f t="shared" si="132"/>
        <v>-28250</v>
      </c>
      <c r="N184" s="12">
        <f t="shared" ref="N184:N189" si="194">M184/K184</f>
        <v>-0.56499999999999995</v>
      </c>
      <c r="O184" s="12"/>
      <c r="P184" s="22">
        <v>0</v>
      </c>
      <c r="R184" s="5">
        <v>100000</v>
      </c>
      <c r="S184" s="4"/>
      <c r="T184" s="4">
        <f t="shared" si="133"/>
        <v>-100000</v>
      </c>
      <c r="U184" s="12">
        <f t="shared" ref="U184:U189" si="195">T184/R184</f>
        <v>-1</v>
      </c>
      <c r="V184" s="12"/>
      <c r="X184" s="22">
        <v>27368</v>
      </c>
      <c r="Z184" s="5">
        <v>100000</v>
      </c>
      <c r="AA184" s="4"/>
      <c r="AB184" s="4">
        <f t="shared" si="186"/>
        <v>-72632</v>
      </c>
      <c r="AC184" s="12">
        <f t="shared" ref="AC184:AC189" si="196">AB184/Z184</f>
        <v>-0.72631999999999997</v>
      </c>
      <c r="AD184" s="12"/>
      <c r="AE184" s="42"/>
      <c r="AH184" s="4"/>
      <c r="AI184" s="4"/>
      <c r="AJ184" s="12"/>
      <c r="AK184" s="12"/>
      <c r="AM184" s="12"/>
      <c r="AO184" s="4"/>
      <c r="AP184" s="4"/>
      <c r="AQ184" s="12"/>
      <c r="AS184" s="5">
        <v>274153</v>
      </c>
      <c r="AU184" s="5">
        <v>50000</v>
      </c>
      <c r="AV184" s="4"/>
      <c r="AW184" s="4">
        <f t="shared" si="182"/>
        <v>224153</v>
      </c>
      <c r="AX184" s="12">
        <f t="shared" ref="AX184" si="197">AW184/AU184</f>
        <v>4.48306</v>
      </c>
      <c r="AZ184" s="7">
        <v>35597</v>
      </c>
      <c r="BB184" s="5">
        <v>200000</v>
      </c>
      <c r="BC184" s="4"/>
      <c r="BD184" s="4">
        <f t="shared" si="183"/>
        <v>-164403</v>
      </c>
      <c r="BE184" s="12">
        <f t="shared" si="188"/>
        <v>-0.82201500000000005</v>
      </c>
      <c r="BH184" s="7">
        <v>29050</v>
      </c>
      <c r="BJ184" s="5">
        <v>200000</v>
      </c>
      <c r="BK184" s="4"/>
      <c r="BL184" s="4">
        <f t="shared" si="184"/>
        <v>-170950</v>
      </c>
      <c r="BM184" s="12">
        <f t="shared" si="189"/>
        <v>-0.85475000000000001</v>
      </c>
      <c r="BO184" s="4">
        <v>212786</v>
      </c>
      <c r="BQ184" s="4">
        <v>200000</v>
      </c>
      <c r="BR184" s="4"/>
      <c r="BS184" s="4">
        <f t="shared" si="185"/>
        <v>12786</v>
      </c>
      <c r="BT184" s="12">
        <f t="shared" si="190"/>
        <v>6.3930000000000001E-2</v>
      </c>
      <c r="BV184" s="4">
        <v>178808</v>
      </c>
      <c r="BW184" s="4"/>
      <c r="BX184" s="4">
        <v>73637</v>
      </c>
    </row>
    <row r="185" spans="1:76" x14ac:dyDescent="0.35">
      <c r="A185">
        <v>53540</v>
      </c>
      <c r="B185" t="s">
        <v>191</v>
      </c>
      <c r="C185" s="51">
        <v>25000</v>
      </c>
      <c r="E185" s="51">
        <v>0</v>
      </c>
      <c r="G185" s="28">
        <v>25000</v>
      </c>
      <c r="H185" s="12"/>
      <c r="I185" s="22">
        <v>12400</v>
      </c>
      <c r="K185" s="5">
        <v>25000</v>
      </c>
      <c r="L185" s="4"/>
      <c r="M185" s="4">
        <f t="shared" si="132"/>
        <v>-12600</v>
      </c>
      <c r="N185" s="12">
        <f t="shared" si="194"/>
        <v>-0.504</v>
      </c>
      <c r="O185" s="12"/>
      <c r="P185" s="22">
        <v>0</v>
      </c>
      <c r="R185" s="5">
        <v>25000</v>
      </c>
      <c r="S185" s="4"/>
      <c r="T185" s="4">
        <f t="shared" si="133"/>
        <v>-25000</v>
      </c>
      <c r="U185" s="12">
        <f t="shared" si="195"/>
        <v>-1</v>
      </c>
      <c r="V185" s="12"/>
      <c r="X185" s="22">
        <v>0</v>
      </c>
      <c r="Z185" s="5">
        <v>25000</v>
      </c>
      <c r="AA185" s="4"/>
      <c r="AB185" s="4">
        <f t="shared" si="186"/>
        <v>-25000</v>
      </c>
      <c r="AC185" s="12">
        <f t="shared" si="196"/>
        <v>-1</v>
      </c>
      <c r="AD185" s="12"/>
      <c r="AE185" s="42"/>
      <c r="AH185" s="4"/>
      <c r="AI185" s="4"/>
      <c r="AJ185" s="12"/>
      <c r="AK185" s="12"/>
      <c r="AM185" s="12"/>
      <c r="AO185" s="4"/>
      <c r="AP185" s="4"/>
      <c r="AQ185" s="12"/>
      <c r="AS185" s="5">
        <v>0</v>
      </c>
      <c r="AU185" s="5">
        <v>30000</v>
      </c>
      <c r="AV185" s="4"/>
      <c r="AW185" s="4">
        <f t="shared" ref="AW185:AW194" si="198">AS185-AU185</f>
        <v>-30000</v>
      </c>
      <c r="AX185" s="12">
        <f t="shared" ref="AX185:AX190" si="199">AW185/AU185</f>
        <v>-1</v>
      </c>
      <c r="AZ185" s="7">
        <v>0</v>
      </c>
      <c r="BB185" s="5">
        <v>30000</v>
      </c>
      <c r="BC185" s="4"/>
      <c r="BD185" s="4">
        <f t="shared" si="183"/>
        <v>-30000</v>
      </c>
      <c r="BE185" s="12">
        <f t="shared" si="188"/>
        <v>-1</v>
      </c>
      <c r="BH185" s="7">
        <v>30969</v>
      </c>
      <c r="BJ185" s="5">
        <v>25000</v>
      </c>
      <c r="BK185" s="4"/>
      <c r="BL185" s="4">
        <f t="shared" si="184"/>
        <v>5969</v>
      </c>
      <c r="BM185" s="12">
        <f t="shared" si="189"/>
        <v>0.23876</v>
      </c>
      <c r="BO185" s="4">
        <v>0</v>
      </c>
      <c r="BQ185" s="4">
        <v>30000</v>
      </c>
      <c r="BR185" s="4"/>
      <c r="BS185" s="4">
        <f t="shared" ref="BS185:BS194" si="200">BO185-BQ185</f>
        <v>-30000</v>
      </c>
      <c r="BT185" s="12">
        <f t="shared" ref="BT185:BT192" si="201">BS185/BQ185</f>
        <v>-1</v>
      </c>
      <c r="BV185" s="4">
        <v>28970</v>
      </c>
      <c r="BW185" s="4"/>
      <c r="BX185" s="4">
        <v>6297</v>
      </c>
    </row>
    <row r="186" spans="1:76" x14ac:dyDescent="0.35">
      <c r="A186">
        <v>53600</v>
      </c>
      <c r="B186" t="s">
        <v>192</v>
      </c>
      <c r="C186" s="51">
        <v>130000</v>
      </c>
      <c r="E186" s="51">
        <v>109475</v>
      </c>
      <c r="G186" s="28">
        <v>250000</v>
      </c>
      <c r="H186" s="12"/>
      <c r="I186" s="22">
        <v>219785</v>
      </c>
      <c r="K186" s="5">
        <v>150000</v>
      </c>
      <c r="L186" s="4"/>
      <c r="M186" s="4">
        <f t="shared" si="132"/>
        <v>69785</v>
      </c>
      <c r="N186" s="12">
        <f t="shared" si="194"/>
        <v>0.46523333333333333</v>
      </c>
      <c r="O186" s="12"/>
      <c r="P186" s="22">
        <v>229750</v>
      </c>
      <c r="R186" s="5">
        <v>150000</v>
      </c>
      <c r="S186" s="4"/>
      <c r="T186" s="4">
        <f t="shared" si="133"/>
        <v>79750</v>
      </c>
      <c r="U186" s="12">
        <f t="shared" si="195"/>
        <v>0.53166666666666662</v>
      </c>
      <c r="V186" s="12"/>
      <c r="X186" s="22">
        <v>81665</v>
      </c>
      <c r="Z186" s="5">
        <v>150000</v>
      </c>
      <c r="AA186" s="4"/>
      <c r="AB186" s="4">
        <f t="shared" si="186"/>
        <v>-68335</v>
      </c>
      <c r="AC186" s="12">
        <f t="shared" si="196"/>
        <v>-0.45556666666666668</v>
      </c>
      <c r="AD186" s="12"/>
      <c r="AE186" s="42"/>
      <c r="AH186" s="4"/>
      <c r="AI186" s="4"/>
      <c r="AJ186" s="12"/>
      <c r="AK186" s="12"/>
      <c r="AM186" s="12"/>
      <c r="AO186" s="4"/>
      <c r="AP186" s="4"/>
      <c r="AQ186" s="12"/>
      <c r="AS186" s="5">
        <v>359044</v>
      </c>
      <c r="AU186" s="5">
        <v>125000</v>
      </c>
      <c r="AV186" s="4"/>
      <c r="AW186" s="4">
        <f t="shared" si="198"/>
        <v>234044</v>
      </c>
      <c r="AX186" s="12">
        <f t="shared" si="199"/>
        <v>1.872352</v>
      </c>
      <c r="AZ186" s="7">
        <v>114313</v>
      </c>
      <c r="BB186" s="5">
        <v>150000</v>
      </c>
      <c r="BC186" s="4"/>
      <c r="BD186" s="4">
        <f t="shared" si="183"/>
        <v>-35687</v>
      </c>
      <c r="BE186" s="12">
        <f t="shared" si="188"/>
        <v>-0.23791333333333334</v>
      </c>
      <c r="BH186" s="7">
        <v>225040</v>
      </c>
      <c r="BJ186" s="5">
        <v>75000</v>
      </c>
      <c r="BK186" s="4"/>
      <c r="BL186" s="4">
        <f t="shared" si="184"/>
        <v>150040</v>
      </c>
      <c r="BM186" s="12">
        <f t="shared" si="189"/>
        <v>2.0005333333333333</v>
      </c>
      <c r="BO186" s="4">
        <v>277885</v>
      </c>
      <c r="BQ186" s="4">
        <v>20000</v>
      </c>
      <c r="BR186" s="4"/>
      <c r="BS186" s="4">
        <f t="shared" si="200"/>
        <v>257885</v>
      </c>
      <c r="BT186" s="12">
        <f t="shared" si="201"/>
        <v>12.89425</v>
      </c>
      <c r="BV186" s="4">
        <v>44558</v>
      </c>
      <c r="BW186" s="4"/>
      <c r="BX186" s="4">
        <v>17033</v>
      </c>
    </row>
    <row r="187" spans="1:76" x14ac:dyDescent="0.35">
      <c r="A187">
        <v>53700</v>
      </c>
      <c r="B187" t="s">
        <v>193</v>
      </c>
      <c r="C187" s="51">
        <v>100000</v>
      </c>
      <c r="E187" s="51">
        <v>10809</v>
      </c>
      <c r="G187" s="28">
        <v>150000</v>
      </c>
      <c r="H187" s="12"/>
      <c r="I187" s="22">
        <v>0</v>
      </c>
      <c r="K187" s="5">
        <v>150000</v>
      </c>
      <c r="L187" s="4"/>
      <c r="M187" s="4">
        <f t="shared" si="132"/>
        <v>-150000</v>
      </c>
      <c r="N187" s="12">
        <f t="shared" si="194"/>
        <v>-1</v>
      </c>
      <c r="O187" s="12"/>
      <c r="P187" s="22">
        <v>0</v>
      </c>
      <c r="R187" s="5">
        <v>150000</v>
      </c>
      <c r="S187" s="4"/>
      <c r="T187" s="4">
        <f t="shared" si="133"/>
        <v>-150000</v>
      </c>
      <c r="U187" s="12">
        <f t="shared" si="195"/>
        <v>-1</v>
      </c>
      <c r="V187" s="12"/>
      <c r="X187" s="22">
        <v>63146</v>
      </c>
      <c r="Z187" s="5">
        <v>150000</v>
      </c>
      <c r="AA187" s="4"/>
      <c r="AB187" s="4">
        <f t="shared" si="186"/>
        <v>-86854</v>
      </c>
      <c r="AC187" s="12">
        <f t="shared" si="196"/>
        <v>-0.57902666666666669</v>
      </c>
      <c r="AD187" s="12"/>
      <c r="AE187" s="42"/>
      <c r="AH187" s="4"/>
      <c r="AI187" s="4"/>
      <c r="AJ187" s="12"/>
      <c r="AK187" s="12"/>
      <c r="AM187" s="12"/>
      <c r="AO187" s="4"/>
      <c r="AP187" s="4"/>
      <c r="AQ187" s="12"/>
      <c r="AS187" s="5">
        <v>232501</v>
      </c>
      <c r="AU187" s="5">
        <v>125000</v>
      </c>
      <c r="AV187" s="4"/>
      <c r="AW187" s="4">
        <f t="shared" si="198"/>
        <v>107501</v>
      </c>
      <c r="AX187" s="12">
        <f t="shared" si="199"/>
        <v>0.86000799999999999</v>
      </c>
      <c r="AZ187" s="7">
        <v>126098</v>
      </c>
      <c r="BB187" s="5">
        <v>120000</v>
      </c>
      <c r="BC187" s="4"/>
      <c r="BD187" s="4">
        <f t="shared" si="183"/>
        <v>6098</v>
      </c>
      <c r="BE187" s="12">
        <f t="shared" si="188"/>
        <v>5.081666666666667E-2</v>
      </c>
      <c r="BH187" s="7">
        <v>99632</v>
      </c>
      <c r="BJ187" s="5">
        <v>120000</v>
      </c>
      <c r="BK187" s="4"/>
      <c r="BL187" s="4">
        <f t="shared" si="184"/>
        <v>-20368</v>
      </c>
      <c r="BM187" s="12">
        <f t="shared" si="189"/>
        <v>-0.16973333333333335</v>
      </c>
      <c r="BO187" s="4">
        <v>66749</v>
      </c>
      <c r="BQ187" s="4">
        <v>30000</v>
      </c>
      <c r="BR187" s="4"/>
      <c r="BS187" s="4">
        <f t="shared" si="200"/>
        <v>36749</v>
      </c>
      <c r="BT187" s="12">
        <f t="shared" si="201"/>
        <v>1.2249666666666668</v>
      </c>
      <c r="BV187" s="4">
        <v>27772</v>
      </c>
      <c r="BW187" s="4"/>
      <c r="BX187" s="4">
        <v>3296</v>
      </c>
    </row>
    <row r="188" spans="1:76" x14ac:dyDescent="0.35">
      <c r="A188">
        <v>53750</v>
      </c>
      <c r="B188" t="s">
        <v>194</v>
      </c>
      <c r="C188" s="51">
        <v>350000</v>
      </c>
      <c r="E188" s="51">
        <v>325500</v>
      </c>
      <c r="G188" s="28">
        <v>300000</v>
      </c>
      <c r="H188" s="12"/>
      <c r="I188" s="22">
        <v>274110</v>
      </c>
      <c r="K188" s="5">
        <v>80000</v>
      </c>
      <c r="L188" s="4"/>
      <c r="M188" s="4">
        <f t="shared" si="132"/>
        <v>194110</v>
      </c>
      <c r="N188" s="12">
        <f t="shared" si="194"/>
        <v>2.4263750000000002</v>
      </c>
      <c r="O188" s="12"/>
      <c r="P188" s="22">
        <v>186491</v>
      </c>
      <c r="R188" s="5">
        <v>80000</v>
      </c>
      <c r="S188" s="4"/>
      <c r="T188" s="4">
        <f t="shared" si="133"/>
        <v>106491</v>
      </c>
      <c r="U188" s="12">
        <f t="shared" si="195"/>
        <v>1.3311375000000001</v>
      </c>
      <c r="V188" s="12"/>
      <c r="X188" s="22">
        <v>90930</v>
      </c>
      <c r="Z188" s="5">
        <v>80000</v>
      </c>
      <c r="AA188" s="4"/>
      <c r="AB188" s="4">
        <f t="shared" si="186"/>
        <v>10930</v>
      </c>
      <c r="AC188" s="12">
        <f t="shared" si="196"/>
        <v>0.136625</v>
      </c>
      <c r="AD188" s="12"/>
      <c r="AE188" s="42"/>
      <c r="AH188" s="4"/>
      <c r="AI188" s="4"/>
      <c r="AJ188" s="12"/>
      <c r="AK188" s="12"/>
      <c r="AM188" s="12"/>
      <c r="AO188" s="4"/>
      <c r="AP188" s="4"/>
      <c r="AQ188" s="12"/>
      <c r="AS188" s="5">
        <v>182597</v>
      </c>
      <c r="AU188" s="5">
        <v>50000</v>
      </c>
      <c r="AV188" s="4"/>
      <c r="AW188" s="4">
        <f t="shared" si="198"/>
        <v>132597</v>
      </c>
      <c r="AX188" s="12">
        <f t="shared" si="199"/>
        <v>2.6519400000000002</v>
      </c>
      <c r="AZ188" s="7">
        <v>435705</v>
      </c>
      <c r="BB188" s="5">
        <v>50000</v>
      </c>
      <c r="BC188" s="4"/>
      <c r="BD188" s="4">
        <f t="shared" si="183"/>
        <v>385705</v>
      </c>
      <c r="BE188" s="12">
        <f t="shared" si="188"/>
        <v>7.7141000000000002</v>
      </c>
      <c r="BH188" s="7">
        <v>51428</v>
      </c>
      <c r="BJ188" s="5">
        <v>50000</v>
      </c>
      <c r="BK188" s="4"/>
      <c r="BL188" s="4">
        <f t="shared" si="184"/>
        <v>1428</v>
      </c>
      <c r="BM188" s="12">
        <f t="shared" si="189"/>
        <v>2.8559999999999999E-2</v>
      </c>
      <c r="BO188" s="4">
        <v>36269</v>
      </c>
      <c r="BQ188" s="4">
        <v>50000</v>
      </c>
      <c r="BR188" s="4"/>
      <c r="BS188" s="4">
        <f t="shared" si="200"/>
        <v>-13731</v>
      </c>
      <c r="BT188" s="12">
        <f t="shared" si="201"/>
        <v>-0.27461999999999998</v>
      </c>
      <c r="BV188" s="4">
        <v>78406</v>
      </c>
      <c r="BW188" s="4"/>
      <c r="BX188" s="4">
        <v>0</v>
      </c>
    </row>
    <row r="189" spans="1:76" x14ac:dyDescent="0.35">
      <c r="A189">
        <v>53800</v>
      </c>
      <c r="B189" t="s">
        <v>195</v>
      </c>
      <c r="C189" s="51">
        <v>150000</v>
      </c>
      <c r="E189" s="51">
        <v>262177</v>
      </c>
      <c r="G189" s="28">
        <v>150000</v>
      </c>
      <c r="H189" s="12"/>
      <c r="I189" s="22">
        <v>55836</v>
      </c>
      <c r="K189" s="5">
        <v>150000</v>
      </c>
      <c r="L189" s="4"/>
      <c r="M189" s="4">
        <f t="shared" si="132"/>
        <v>-94164</v>
      </c>
      <c r="N189" s="12">
        <f t="shared" si="194"/>
        <v>-0.62775999999999998</v>
      </c>
      <c r="O189" s="12"/>
      <c r="P189" s="22">
        <v>197217</v>
      </c>
      <c r="R189" s="5">
        <v>150000</v>
      </c>
      <c r="S189" s="4"/>
      <c r="T189" s="4">
        <f t="shared" si="133"/>
        <v>47217</v>
      </c>
      <c r="U189" s="12">
        <f t="shared" si="195"/>
        <v>0.31478</v>
      </c>
      <c r="V189" s="12"/>
      <c r="X189" s="22">
        <v>485848</v>
      </c>
      <c r="Z189" s="5">
        <v>150000</v>
      </c>
      <c r="AA189" s="4"/>
      <c r="AB189" s="4">
        <f t="shared" si="186"/>
        <v>335848</v>
      </c>
      <c r="AC189" s="12">
        <f t="shared" si="196"/>
        <v>2.2389866666666665</v>
      </c>
      <c r="AD189" s="12"/>
      <c r="AE189" s="42"/>
      <c r="AH189" s="4"/>
      <c r="AI189" s="4"/>
      <c r="AJ189" s="12"/>
      <c r="AK189" s="12"/>
      <c r="AM189" s="12"/>
      <c r="AO189" s="4"/>
      <c r="AP189" s="4"/>
      <c r="AQ189" s="12"/>
      <c r="AS189" s="5">
        <v>183276</v>
      </c>
      <c r="AU189" s="5">
        <v>100000</v>
      </c>
      <c r="AV189" s="4"/>
      <c r="AW189" s="4">
        <f t="shared" si="198"/>
        <v>83276</v>
      </c>
      <c r="AX189" s="12">
        <f t="shared" si="199"/>
        <v>0.83275999999999994</v>
      </c>
      <c r="AZ189" s="7">
        <v>106039</v>
      </c>
      <c r="BB189" s="5">
        <v>300000</v>
      </c>
      <c r="BC189" s="4"/>
      <c r="BD189" s="4">
        <f t="shared" si="183"/>
        <v>-193961</v>
      </c>
      <c r="BE189" s="12">
        <f t="shared" si="188"/>
        <v>-0.64653666666666665</v>
      </c>
      <c r="BH189" s="7">
        <v>231368</v>
      </c>
      <c r="BJ189" s="5">
        <v>300000</v>
      </c>
      <c r="BK189" s="4"/>
      <c r="BL189" s="4">
        <f t="shared" si="184"/>
        <v>-68632</v>
      </c>
      <c r="BM189" s="12">
        <f t="shared" si="189"/>
        <v>-0.22877333333333333</v>
      </c>
      <c r="BO189" s="4">
        <v>436131</v>
      </c>
      <c r="BQ189" s="4">
        <v>250000</v>
      </c>
      <c r="BR189" s="4"/>
      <c r="BS189" s="4">
        <f t="shared" si="200"/>
        <v>186131</v>
      </c>
      <c r="BT189" s="12">
        <f t="shared" si="201"/>
        <v>0.74452399999999996</v>
      </c>
      <c r="BV189" s="4">
        <v>59293</v>
      </c>
      <c r="BW189" s="4"/>
      <c r="BX189" s="4">
        <v>118279</v>
      </c>
    </row>
    <row r="190" spans="1:76" x14ac:dyDescent="0.35">
      <c r="A190">
        <v>53850</v>
      </c>
      <c r="B190" t="s">
        <v>196</v>
      </c>
      <c r="C190" s="51">
        <v>0</v>
      </c>
      <c r="E190" s="51">
        <v>0</v>
      </c>
      <c r="G190" s="28">
        <v>0</v>
      </c>
      <c r="H190" s="12"/>
      <c r="I190" s="22">
        <v>0</v>
      </c>
      <c r="K190" s="5">
        <v>0</v>
      </c>
      <c r="L190" s="4"/>
      <c r="M190" s="4">
        <f t="shared" si="132"/>
        <v>0</v>
      </c>
      <c r="N190" s="12">
        <v>0</v>
      </c>
      <c r="O190" s="12"/>
      <c r="P190" s="22">
        <v>0</v>
      </c>
      <c r="R190" s="5">
        <v>0</v>
      </c>
      <c r="S190" s="4"/>
      <c r="T190" s="4">
        <f t="shared" si="133"/>
        <v>0</v>
      </c>
      <c r="U190" s="12">
        <v>0</v>
      </c>
      <c r="V190" s="12"/>
      <c r="X190" s="22">
        <v>0</v>
      </c>
      <c r="Z190" s="5">
        <v>0</v>
      </c>
      <c r="AA190" s="4"/>
      <c r="AB190" s="4">
        <f t="shared" si="186"/>
        <v>0</v>
      </c>
      <c r="AC190" s="12">
        <v>0</v>
      </c>
      <c r="AD190" s="12"/>
      <c r="AE190" s="42"/>
      <c r="AH190" s="4"/>
      <c r="AI190" s="4"/>
      <c r="AJ190" s="12"/>
      <c r="AK190" s="12"/>
      <c r="AM190" s="12"/>
      <c r="AO190" s="4"/>
      <c r="AP190" s="4"/>
      <c r="AQ190" s="12"/>
      <c r="AS190" s="5">
        <v>0</v>
      </c>
      <c r="AU190" s="5">
        <v>20000</v>
      </c>
      <c r="AV190" s="4"/>
      <c r="AW190" s="4">
        <f t="shared" si="198"/>
        <v>-20000</v>
      </c>
      <c r="AX190" s="12">
        <f t="shared" si="199"/>
        <v>-1</v>
      </c>
      <c r="AZ190" s="7">
        <v>10589</v>
      </c>
      <c r="BB190" s="5">
        <v>25000</v>
      </c>
      <c r="BC190" s="4"/>
      <c r="BD190" s="4">
        <f t="shared" si="183"/>
        <v>-14411</v>
      </c>
      <c r="BE190" s="12">
        <f t="shared" si="188"/>
        <v>-0.57643999999999995</v>
      </c>
      <c r="BH190" s="7">
        <v>24617</v>
      </c>
      <c r="BJ190" s="5">
        <v>25000</v>
      </c>
      <c r="BK190" s="4"/>
      <c r="BL190" s="4">
        <f t="shared" si="184"/>
        <v>-383</v>
      </c>
      <c r="BM190" s="12">
        <f t="shared" si="189"/>
        <v>-1.532E-2</v>
      </c>
      <c r="BO190" s="4">
        <v>24706</v>
      </c>
      <c r="BQ190" s="4">
        <v>25000</v>
      </c>
      <c r="BR190" s="4"/>
      <c r="BS190" s="4">
        <f t="shared" si="200"/>
        <v>-294</v>
      </c>
      <c r="BT190" s="12">
        <f t="shared" si="201"/>
        <v>-1.176E-2</v>
      </c>
      <c r="BV190" s="4">
        <v>24617</v>
      </c>
      <c r="BW190" s="4"/>
      <c r="BX190" s="4">
        <v>0</v>
      </c>
    </row>
    <row r="191" spans="1:76" x14ac:dyDescent="0.35">
      <c r="A191">
        <v>53900</v>
      </c>
      <c r="B191" t="s">
        <v>197</v>
      </c>
      <c r="C191" s="51">
        <v>0</v>
      </c>
      <c r="E191" s="51">
        <v>0</v>
      </c>
      <c r="G191" s="28">
        <v>0</v>
      </c>
      <c r="H191" s="12"/>
      <c r="I191" s="22">
        <v>0</v>
      </c>
      <c r="K191" s="5">
        <v>0</v>
      </c>
      <c r="L191" s="4"/>
      <c r="M191" s="4">
        <f t="shared" si="132"/>
        <v>0</v>
      </c>
      <c r="N191" s="12">
        <v>0</v>
      </c>
      <c r="O191" s="12"/>
      <c r="P191" s="22">
        <v>0</v>
      </c>
      <c r="R191" s="5">
        <v>0</v>
      </c>
      <c r="S191" s="4"/>
      <c r="T191" s="4">
        <f t="shared" si="133"/>
        <v>0</v>
      </c>
      <c r="U191" s="12">
        <v>0</v>
      </c>
      <c r="V191" s="12"/>
      <c r="X191" s="22">
        <v>0</v>
      </c>
      <c r="Z191" s="5">
        <v>0</v>
      </c>
      <c r="AA191" s="4"/>
      <c r="AB191" s="4">
        <f t="shared" si="186"/>
        <v>0</v>
      </c>
      <c r="AC191" s="12">
        <v>0</v>
      </c>
      <c r="AD191" s="12"/>
      <c r="AE191" s="42"/>
      <c r="AH191" s="4"/>
      <c r="AI191" s="4"/>
      <c r="AJ191" s="12"/>
      <c r="AK191" s="12"/>
      <c r="AM191" s="12"/>
      <c r="AO191" s="4"/>
      <c r="AP191" s="4"/>
      <c r="AQ191" s="12"/>
      <c r="AS191" s="5">
        <v>0</v>
      </c>
      <c r="AU191" s="5">
        <v>0</v>
      </c>
      <c r="AV191" s="4"/>
      <c r="AW191" s="4">
        <f t="shared" si="198"/>
        <v>0</v>
      </c>
      <c r="AX191" s="12">
        <v>0</v>
      </c>
      <c r="AZ191" s="7">
        <v>0</v>
      </c>
      <c r="BB191" s="5">
        <v>0</v>
      </c>
      <c r="BC191" s="4"/>
      <c r="BD191" s="4">
        <f t="shared" si="183"/>
        <v>0</v>
      </c>
      <c r="BE191" s="12">
        <v>0</v>
      </c>
      <c r="BH191" s="7">
        <v>0</v>
      </c>
      <c r="BJ191" s="5">
        <v>150000</v>
      </c>
      <c r="BK191" s="4"/>
      <c r="BL191" s="4">
        <f t="shared" si="184"/>
        <v>-150000</v>
      </c>
      <c r="BM191" s="12">
        <f t="shared" si="189"/>
        <v>-1</v>
      </c>
      <c r="BO191" s="4">
        <v>219822</v>
      </c>
      <c r="BQ191" s="4">
        <v>150000</v>
      </c>
      <c r="BR191" s="4"/>
      <c r="BS191" s="4">
        <f t="shared" si="200"/>
        <v>69822</v>
      </c>
      <c r="BT191" s="12">
        <f t="shared" si="201"/>
        <v>0.46548</v>
      </c>
      <c r="BV191" s="4">
        <v>578926</v>
      </c>
      <c r="BW191" s="4"/>
      <c r="BX191" s="4">
        <v>0</v>
      </c>
    </row>
    <row r="192" spans="1:76" x14ac:dyDescent="0.35">
      <c r="A192">
        <v>53950</v>
      </c>
      <c r="B192" t="s">
        <v>198</v>
      </c>
      <c r="C192" s="51">
        <v>510000</v>
      </c>
      <c r="E192" s="51">
        <v>493825</v>
      </c>
      <c r="G192" s="28">
        <v>480000</v>
      </c>
      <c r="H192" s="12"/>
      <c r="I192" s="22">
        <v>448807</v>
      </c>
      <c r="K192" s="5">
        <v>480000</v>
      </c>
      <c r="L192" s="4"/>
      <c r="M192" s="4">
        <f t="shared" si="132"/>
        <v>-31193</v>
      </c>
      <c r="N192" s="12">
        <f t="shared" ref="N192:N193" si="202">M192/K192</f>
        <v>-6.498541666666667E-2</v>
      </c>
      <c r="O192" s="12"/>
      <c r="P192" s="22">
        <v>479354</v>
      </c>
      <c r="R192" s="5">
        <v>250000</v>
      </c>
      <c r="S192" s="4"/>
      <c r="T192" s="4">
        <f t="shared" si="133"/>
        <v>229354</v>
      </c>
      <c r="U192" s="12">
        <f t="shared" ref="U192:U193" si="203">T192/R192</f>
        <v>0.91741600000000001</v>
      </c>
      <c r="V192" s="12"/>
      <c r="X192" s="22">
        <v>300311</v>
      </c>
      <c r="Z192" s="5">
        <v>250000</v>
      </c>
      <c r="AA192" s="4"/>
      <c r="AB192" s="4">
        <f t="shared" si="186"/>
        <v>50311</v>
      </c>
      <c r="AC192" s="12">
        <f t="shared" ref="AC192:AC193" si="204">AB192/Z192</f>
        <v>0.20124400000000001</v>
      </c>
      <c r="AD192" s="12"/>
      <c r="AE192" s="42"/>
      <c r="AH192" s="4"/>
      <c r="AI192" s="4"/>
      <c r="AJ192" s="12"/>
      <c r="AK192" s="12"/>
      <c r="AM192" s="12"/>
      <c r="AO192" s="4"/>
      <c r="AP192" s="4"/>
      <c r="AQ192" s="12"/>
      <c r="AS192" s="5">
        <v>135134</v>
      </c>
      <c r="AU192" s="5">
        <v>150000</v>
      </c>
      <c r="AV192" s="4"/>
      <c r="AW192" s="4">
        <f t="shared" si="198"/>
        <v>-14866</v>
      </c>
      <c r="AX192" s="12">
        <f t="shared" ref="AX192" si="205">AW192/AU192</f>
        <v>-9.9106666666666662E-2</v>
      </c>
      <c r="AZ192" s="7">
        <v>146487</v>
      </c>
      <c r="BB192" s="5">
        <v>150000</v>
      </c>
      <c r="BC192" s="4"/>
      <c r="BD192" s="4">
        <f t="shared" si="183"/>
        <v>-3513</v>
      </c>
      <c r="BE192" s="12">
        <f t="shared" si="188"/>
        <v>-2.342E-2</v>
      </c>
      <c r="BH192" s="7">
        <v>127909</v>
      </c>
      <c r="BJ192" s="5">
        <v>150000</v>
      </c>
      <c r="BK192" s="4"/>
      <c r="BL192" s="4">
        <f t="shared" si="184"/>
        <v>-22091</v>
      </c>
      <c r="BM192" s="12">
        <f t="shared" si="189"/>
        <v>-0.14727333333333334</v>
      </c>
      <c r="BO192" s="4">
        <v>125830</v>
      </c>
      <c r="BQ192" s="4">
        <v>175000</v>
      </c>
      <c r="BR192" s="4"/>
      <c r="BS192" s="4">
        <f t="shared" si="200"/>
        <v>-49170</v>
      </c>
      <c r="BT192" s="12">
        <f t="shared" si="201"/>
        <v>-0.28097142857142859</v>
      </c>
      <c r="BV192" s="4">
        <v>168581</v>
      </c>
      <c r="BW192" s="4"/>
      <c r="BX192" s="4">
        <v>164187</v>
      </c>
    </row>
    <row r="193" spans="1:76" x14ac:dyDescent="0.35">
      <c r="A193">
        <v>54100</v>
      </c>
      <c r="B193" t="s">
        <v>199</v>
      </c>
      <c r="C193" s="51">
        <v>150000</v>
      </c>
      <c r="E193" s="51">
        <v>109589</v>
      </c>
      <c r="G193" s="28">
        <v>100000</v>
      </c>
      <c r="H193" s="12"/>
      <c r="I193" s="22">
        <v>25679</v>
      </c>
      <c r="K193" s="5">
        <v>100000</v>
      </c>
      <c r="L193" s="4"/>
      <c r="M193" s="4">
        <f t="shared" si="132"/>
        <v>-74321</v>
      </c>
      <c r="N193" s="12">
        <f t="shared" si="202"/>
        <v>-0.74321000000000004</v>
      </c>
      <c r="O193" s="12"/>
      <c r="P193" s="22">
        <v>0</v>
      </c>
      <c r="R193" s="5">
        <v>100000</v>
      </c>
      <c r="S193" s="4"/>
      <c r="T193" s="4">
        <f t="shared" si="133"/>
        <v>-100000</v>
      </c>
      <c r="U193" s="12">
        <f t="shared" si="203"/>
        <v>-1</v>
      </c>
      <c r="V193" s="12"/>
      <c r="X193" s="22">
        <v>419600</v>
      </c>
      <c r="Z193" s="5">
        <v>100000</v>
      </c>
      <c r="AA193" s="4"/>
      <c r="AB193" s="4">
        <f>X193-Z193</f>
        <v>319600</v>
      </c>
      <c r="AC193" s="12">
        <f t="shared" si="204"/>
        <v>3.1960000000000002</v>
      </c>
      <c r="AD193" s="12"/>
      <c r="AE193" s="42"/>
      <c r="AH193" s="4"/>
      <c r="AI193" s="4"/>
      <c r="AJ193" s="12"/>
      <c r="AK193" s="12"/>
      <c r="AM193" s="12"/>
      <c r="AO193" s="4"/>
      <c r="AP193" s="4"/>
      <c r="AQ193" s="12"/>
      <c r="AS193" s="5">
        <v>0</v>
      </c>
      <c r="AU193" s="5">
        <v>0</v>
      </c>
      <c r="AV193" s="4"/>
      <c r="AW193" s="4">
        <f t="shared" si="198"/>
        <v>0</v>
      </c>
      <c r="AX193" s="12">
        <v>0</v>
      </c>
      <c r="AZ193" s="7">
        <v>0</v>
      </c>
      <c r="BB193" s="5">
        <v>0</v>
      </c>
      <c r="BC193" s="4"/>
      <c r="BD193" s="4">
        <f t="shared" si="183"/>
        <v>0</v>
      </c>
      <c r="BE193" s="12">
        <v>0</v>
      </c>
      <c r="BH193" s="7">
        <v>0</v>
      </c>
      <c r="BJ193" s="5">
        <v>0</v>
      </c>
      <c r="BK193" s="4"/>
      <c r="BL193" s="4">
        <f t="shared" si="184"/>
        <v>0</v>
      </c>
      <c r="BM193" s="12">
        <v>0</v>
      </c>
      <c r="BO193" s="4">
        <v>0</v>
      </c>
      <c r="BQ193" s="4">
        <v>0</v>
      </c>
      <c r="BR193" s="4"/>
      <c r="BS193" s="4">
        <f t="shared" si="200"/>
        <v>0</v>
      </c>
      <c r="BT193" s="12">
        <v>0</v>
      </c>
      <c r="BV193" s="4">
        <v>38732</v>
      </c>
      <c r="BW193" s="4"/>
      <c r="BX193" s="4">
        <v>79922</v>
      </c>
    </row>
    <row r="194" spans="1:76" x14ac:dyDescent="0.35">
      <c r="A194">
        <v>55999</v>
      </c>
      <c r="B194" t="s">
        <v>200</v>
      </c>
      <c r="C194" s="5">
        <f t="shared" ref="C194" si="206">SUM(C174:C193)</f>
        <v>5965000</v>
      </c>
      <c r="D194" s="5"/>
      <c r="E194" s="5">
        <f t="shared" ref="E194" si="207">SUM(E174:E193)</f>
        <v>5403003</v>
      </c>
      <c r="F194" s="5"/>
      <c r="G194" s="28">
        <f>SUM(G174:G193)</f>
        <v>5855000</v>
      </c>
      <c r="H194" s="12"/>
      <c r="I194" s="22">
        <f>SUM(I174:I193)</f>
        <v>4872152</v>
      </c>
      <c r="K194" s="5">
        <f>SUM(K174:K193)</f>
        <v>4985000</v>
      </c>
      <c r="L194" s="4"/>
      <c r="M194" s="4">
        <f t="shared" si="132"/>
        <v>-112848</v>
      </c>
      <c r="N194" s="12">
        <f>M194/K194</f>
        <v>-2.2637512537612838E-2</v>
      </c>
      <c r="O194" s="12"/>
      <c r="P194" s="22">
        <f>SUM(P174:P193)</f>
        <v>5482430</v>
      </c>
      <c r="R194" s="5">
        <f>SUM(R174:R193)</f>
        <v>5285000</v>
      </c>
      <c r="S194" s="4"/>
      <c r="T194" s="4">
        <f t="shared" si="133"/>
        <v>197430</v>
      </c>
      <c r="U194" s="12">
        <f>T194/R194</f>
        <v>3.7356669820245977E-2</v>
      </c>
      <c r="V194" s="12"/>
      <c r="X194" s="22">
        <f>SUM(X174:X193)</f>
        <v>4745543</v>
      </c>
      <c r="Z194" s="5">
        <f>SUM(Z174:Z193)</f>
        <v>3665000</v>
      </c>
      <c r="AA194" s="4"/>
      <c r="AB194" s="4">
        <f t="shared" si="186"/>
        <v>1080543</v>
      </c>
      <c r="AC194" s="12">
        <f>AB194/Z194</f>
        <v>0.29482755798090043</v>
      </c>
      <c r="AD194" s="12"/>
      <c r="AE194" s="42"/>
      <c r="AH194" s="4"/>
      <c r="AI194" s="4"/>
      <c r="AJ194" s="12"/>
      <c r="AK194" s="12"/>
      <c r="AM194" s="12"/>
      <c r="AO194" s="4"/>
      <c r="AP194" s="4"/>
      <c r="AQ194" s="12"/>
      <c r="AS194" s="5">
        <f>SUM(AS174:AS193)</f>
        <v>3746282</v>
      </c>
      <c r="AU194" s="5">
        <f>SUM(AU174:AU193)</f>
        <v>3075000</v>
      </c>
      <c r="AV194" s="4"/>
      <c r="AW194" s="4">
        <f t="shared" si="198"/>
        <v>671282</v>
      </c>
      <c r="AX194" s="12">
        <f>AW194/AU194</f>
        <v>0.2183030894308943</v>
      </c>
      <c r="AZ194" s="7">
        <f>SUM(AZ174:AZ193)</f>
        <v>3321978</v>
      </c>
      <c r="BB194" s="5">
        <f>SUM(BB174:BB193)</f>
        <v>2850000</v>
      </c>
      <c r="BC194" s="4"/>
      <c r="BD194" s="4">
        <f t="shared" si="183"/>
        <v>471978</v>
      </c>
      <c r="BE194" s="12">
        <f>BD194/BB194</f>
        <v>0.16560631578947368</v>
      </c>
      <c r="BH194" s="7">
        <f>SUM(BH174:BH193)</f>
        <v>2926753</v>
      </c>
      <c r="BJ194" s="5">
        <f>SUM(BJ174:BJ193)</f>
        <v>2870000</v>
      </c>
      <c r="BK194" s="4"/>
      <c r="BL194" s="4">
        <f t="shared" si="184"/>
        <v>56753</v>
      </c>
      <c r="BM194" s="12">
        <f>BL194/BJ194</f>
        <v>1.9774564459930314E-2</v>
      </c>
      <c r="BO194" s="4">
        <f>SUM(BO174:BO193)</f>
        <v>3194670</v>
      </c>
      <c r="BQ194" s="4">
        <f>SUM(BQ174:BQ193)</f>
        <v>2755000</v>
      </c>
      <c r="BR194" s="4"/>
      <c r="BS194" s="4">
        <f t="shared" si="200"/>
        <v>439670</v>
      </c>
      <c r="BT194" s="12">
        <f>BS194/BQ194</f>
        <v>0.15958983666061707</v>
      </c>
      <c r="BV194" s="4">
        <f>SUM(BV174:BV193)</f>
        <v>2832899</v>
      </c>
      <c r="BW194" s="4"/>
      <c r="BX194" s="4">
        <v>2006404</v>
      </c>
    </row>
    <row r="195" spans="1:76" x14ac:dyDescent="0.35">
      <c r="G195" s="28"/>
      <c r="H195" s="4"/>
      <c r="L195" s="4"/>
      <c r="M195" s="4"/>
      <c r="N195" s="4"/>
      <c r="O195" s="4"/>
      <c r="S195" s="4"/>
      <c r="T195" s="4">
        <f t="shared" si="133"/>
        <v>0</v>
      </c>
      <c r="U195" s="4"/>
      <c r="V195" s="4"/>
      <c r="AA195" s="4"/>
      <c r="AB195" s="4"/>
      <c r="AC195" s="4"/>
      <c r="AD195" s="4"/>
      <c r="AH195" s="4"/>
      <c r="AI195" s="4"/>
      <c r="AJ195" s="4"/>
      <c r="AK195" s="4"/>
      <c r="AM195" s="4"/>
      <c r="AO195" s="4"/>
      <c r="AP195" s="4"/>
      <c r="AQ195" s="4"/>
      <c r="AV195" s="4"/>
      <c r="AW195" s="4"/>
      <c r="AX195" s="4"/>
      <c r="BC195" s="4"/>
      <c r="BD195" s="4"/>
      <c r="BE195" s="4"/>
      <c r="BK195" s="4"/>
      <c r="BL195" s="4"/>
      <c r="BM195" s="4"/>
      <c r="BO195" s="4"/>
      <c r="BQ195" s="4"/>
      <c r="BR195" s="4"/>
      <c r="BS195" s="4"/>
      <c r="BT195" s="4"/>
      <c r="BV195" s="4"/>
      <c r="BW195" s="4"/>
      <c r="BX195" s="4"/>
    </row>
    <row r="196" spans="1:76" s="3" customFormat="1" x14ac:dyDescent="0.35">
      <c r="A196" s="3">
        <v>56000</v>
      </c>
      <c r="B196" s="3" t="s">
        <v>201</v>
      </c>
      <c r="C196" s="53"/>
      <c r="E196" s="53"/>
      <c r="G196" s="30"/>
      <c r="I196" s="21"/>
      <c r="K196" s="8"/>
      <c r="M196" s="4"/>
      <c r="P196" s="21"/>
      <c r="R196" s="8"/>
      <c r="T196" s="4">
        <f t="shared" si="133"/>
        <v>0</v>
      </c>
      <c r="X196" s="21"/>
      <c r="Z196" s="8"/>
      <c r="AE196" s="21"/>
      <c r="AG196" s="8"/>
      <c r="AL196" s="8"/>
      <c r="AN196" s="8"/>
      <c r="AR196" s="8"/>
      <c r="AS196" s="8"/>
      <c r="AU196" s="8"/>
      <c r="AY196" s="8"/>
      <c r="AZ196" s="8"/>
      <c r="BB196" s="8"/>
      <c r="BF196" s="8"/>
      <c r="BH196" s="8"/>
      <c r="BJ196" s="8"/>
      <c r="BP196" s="8"/>
    </row>
    <row r="197" spans="1:76" x14ac:dyDescent="0.35">
      <c r="A197">
        <v>56100</v>
      </c>
      <c r="B197" t="s">
        <v>202</v>
      </c>
      <c r="C197" s="51">
        <v>100000</v>
      </c>
      <c r="E197" s="51">
        <v>0</v>
      </c>
      <c r="G197" s="28">
        <v>100000</v>
      </c>
      <c r="H197" s="12"/>
      <c r="I197" s="22">
        <v>12101</v>
      </c>
      <c r="K197" s="5">
        <v>50000</v>
      </c>
      <c r="L197" s="4"/>
      <c r="M197" s="4">
        <f t="shared" ref="M197:M235" si="208">I197-K197</f>
        <v>-37899</v>
      </c>
      <c r="N197" s="12">
        <f>M197/K197</f>
        <v>-0.75797999999999999</v>
      </c>
      <c r="O197" s="12"/>
      <c r="P197" s="22">
        <v>0</v>
      </c>
      <c r="R197" s="5">
        <v>50000</v>
      </c>
      <c r="S197" s="4"/>
      <c r="T197" s="4">
        <f t="shared" ref="T197:T235" si="209">P197-R197</f>
        <v>-50000</v>
      </c>
      <c r="U197" s="12">
        <f>T197/R197</f>
        <v>-1</v>
      </c>
      <c r="V197" s="12"/>
      <c r="X197" s="22">
        <v>0</v>
      </c>
      <c r="Z197" s="5">
        <v>50000</v>
      </c>
      <c r="AA197" s="4"/>
      <c r="AB197" s="4">
        <f>X197-Z197</f>
        <v>-50000</v>
      </c>
      <c r="AC197" s="12">
        <f>AB197/Z197</f>
        <v>-1</v>
      </c>
      <c r="AD197" s="12"/>
      <c r="AE197" s="42"/>
      <c r="AH197" s="4"/>
      <c r="AI197" s="4"/>
      <c r="AJ197" s="12"/>
      <c r="AK197" s="12"/>
      <c r="AM197" s="12"/>
      <c r="AO197" s="4"/>
      <c r="AP197" s="4"/>
      <c r="AQ197" s="12"/>
      <c r="AS197" s="5">
        <v>75000</v>
      </c>
      <c r="AU197" s="5">
        <v>50000</v>
      </c>
      <c r="AV197" s="4"/>
      <c r="AW197" s="4">
        <f>AS197-AU197</f>
        <v>25000</v>
      </c>
      <c r="AX197" s="12">
        <f>AW197/AU197</f>
        <v>0.5</v>
      </c>
      <c r="AZ197" s="7">
        <v>34000</v>
      </c>
      <c r="BB197" s="5">
        <v>100000</v>
      </c>
      <c r="BC197" s="4"/>
      <c r="BD197" s="4">
        <f>AZ197-BB197</f>
        <v>-66000</v>
      </c>
      <c r="BE197" s="12">
        <f>BD197/BB197</f>
        <v>-0.66</v>
      </c>
      <c r="BH197" s="7">
        <v>0</v>
      </c>
      <c r="BJ197" s="5">
        <v>100000</v>
      </c>
      <c r="BK197" s="4"/>
      <c r="BL197" s="4">
        <f>BH197-BJ197</f>
        <v>-100000</v>
      </c>
      <c r="BM197" s="12">
        <f>BL197/BJ197</f>
        <v>-1</v>
      </c>
      <c r="BO197" s="4">
        <v>0</v>
      </c>
      <c r="BQ197" s="4">
        <v>100000</v>
      </c>
      <c r="BR197" s="4"/>
      <c r="BS197" s="4">
        <f>BO197-BQ197</f>
        <v>-100000</v>
      </c>
      <c r="BT197" s="12">
        <f>BS197/BQ197</f>
        <v>-1</v>
      </c>
      <c r="BV197" s="4">
        <v>123816</v>
      </c>
      <c r="BW197" s="4"/>
      <c r="BX197" s="4">
        <v>15272</v>
      </c>
    </row>
    <row r="198" spans="1:76" x14ac:dyDescent="0.35">
      <c r="B198" t="s">
        <v>203</v>
      </c>
      <c r="C198" s="51">
        <v>0</v>
      </c>
      <c r="E198" s="51">
        <v>741780</v>
      </c>
      <c r="G198" s="28">
        <v>0</v>
      </c>
      <c r="H198" s="12"/>
      <c r="I198" s="22">
        <v>0</v>
      </c>
      <c r="K198" s="5">
        <v>0</v>
      </c>
      <c r="L198" s="4"/>
      <c r="M198" s="4">
        <f t="shared" si="208"/>
        <v>0</v>
      </c>
      <c r="N198" s="12">
        <v>0</v>
      </c>
      <c r="O198" s="12"/>
      <c r="P198" s="22">
        <v>0</v>
      </c>
      <c r="R198" s="5">
        <v>0</v>
      </c>
      <c r="S198" s="4"/>
      <c r="T198" s="4">
        <f t="shared" si="209"/>
        <v>0</v>
      </c>
      <c r="U198" s="12">
        <v>0</v>
      </c>
      <c r="V198" s="12"/>
      <c r="X198" s="22">
        <v>0</v>
      </c>
      <c r="Z198" s="5">
        <v>0</v>
      </c>
      <c r="AA198" s="4"/>
      <c r="AB198" s="4">
        <f t="shared" ref="AB198:AB215" si="210">X198-Z198</f>
        <v>0</v>
      </c>
      <c r="AC198" s="12">
        <v>0</v>
      </c>
      <c r="AD198" s="12"/>
      <c r="AE198" s="42"/>
      <c r="AH198" s="4"/>
      <c r="AI198" s="4"/>
      <c r="AJ198" s="12"/>
      <c r="AK198" s="12"/>
      <c r="AM198" s="12"/>
      <c r="AO198" s="4"/>
      <c r="AP198" s="4"/>
      <c r="AQ198" s="12"/>
      <c r="AS198" s="5">
        <v>23643</v>
      </c>
      <c r="AU198" s="5">
        <v>0</v>
      </c>
      <c r="AV198" s="4"/>
      <c r="AW198" s="4"/>
      <c r="AX198" s="12"/>
      <c r="BC198" s="4"/>
      <c r="BD198" s="4"/>
      <c r="BE198" s="12"/>
      <c r="BK198" s="4"/>
      <c r="BL198" s="4"/>
      <c r="BM198" s="12"/>
      <c r="BO198" s="4"/>
      <c r="BQ198" s="4"/>
      <c r="BR198" s="4"/>
      <c r="BS198" s="4"/>
      <c r="BT198" s="12"/>
      <c r="BV198" s="4"/>
      <c r="BW198" s="4"/>
      <c r="BX198" s="4"/>
    </row>
    <row r="199" spans="1:76" x14ac:dyDescent="0.35">
      <c r="A199">
        <v>56120</v>
      </c>
      <c r="B199" t="s">
        <v>204</v>
      </c>
      <c r="C199" s="5">
        <v>200000</v>
      </c>
      <c r="E199" s="51">
        <v>0</v>
      </c>
      <c r="G199" s="28">
        <f>$G$74*0.7</f>
        <v>350000</v>
      </c>
      <c r="H199" s="12"/>
      <c r="I199" s="22">
        <v>0</v>
      </c>
      <c r="K199" s="5">
        <v>125000</v>
      </c>
      <c r="L199" s="4"/>
      <c r="M199" s="4">
        <f t="shared" si="208"/>
        <v>-125000</v>
      </c>
      <c r="N199" s="12">
        <f t="shared" ref="N199" si="211">M199/K199</f>
        <v>-1</v>
      </c>
      <c r="O199" s="12"/>
      <c r="P199" s="22">
        <v>0</v>
      </c>
      <c r="R199" s="5">
        <v>125000</v>
      </c>
      <c r="S199" s="4"/>
      <c r="T199" s="4">
        <f t="shared" si="209"/>
        <v>-125000</v>
      </c>
      <c r="U199" s="12">
        <f t="shared" ref="U199" si="212">T199/R199</f>
        <v>-1</v>
      </c>
      <c r="V199" s="12"/>
      <c r="X199" s="22">
        <v>16898</v>
      </c>
      <c r="Z199" s="5">
        <v>125000</v>
      </c>
      <c r="AA199" s="4"/>
      <c r="AB199" s="4">
        <f t="shared" si="210"/>
        <v>-108102</v>
      </c>
      <c r="AC199" s="12">
        <f t="shared" ref="AC199:AC215" si="213">AB199/Z199</f>
        <v>-0.86481600000000003</v>
      </c>
      <c r="AD199" s="12"/>
      <c r="AE199" s="42"/>
      <c r="AH199" s="4"/>
      <c r="AI199" s="4"/>
      <c r="AJ199" s="12"/>
      <c r="AK199" s="12"/>
      <c r="AM199" s="12"/>
      <c r="AO199" s="4"/>
      <c r="AP199" s="4"/>
      <c r="AQ199" s="12"/>
      <c r="AS199" s="5">
        <v>172942</v>
      </c>
      <c r="AU199" s="5">
        <v>50000</v>
      </c>
      <c r="AV199" s="4"/>
      <c r="AW199" s="4"/>
      <c r="AX199" s="12"/>
      <c r="AZ199" s="7">
        <v>44403</v>
      </c>
      <c r="BB199" s="5">
        <v>250000</v>
      </c>
      <c r="BC199" s="4"/>
      <c r="BD199" s="4"/>
      <c r="BE199" s="12"/>
      <c r="BH199" s="7">
        <v>164794</v>
      </c>
      <c r="BK199" s="4"/>
      <c r="BL199" s="4"/>
      <c r="BM199" s="12"/>
      <c r="BO199" s="4"/>
      <c r="BQ199" s="4"/>
      <c r="BR199" s="4"/>
      <c r="BS199" s="4"/>
      <c r="BT199" s="12"/>
      <c r="BV199" s="4"/>
      <c r="BW199" s="4"/>
      <c r="BX199" s="4"/>
    </row>
    <row r="200" spans="1:76" x14ac:dyDescent="0.35">
      <c r="A200">
        <v>56130</v>
      </c>
      <c r="B200" t="s">
        <v>205</v>
      </c>
      <c r="C200" s="5">
        <f>$C$74*0.2</f>
        <v>100000</v>
      </c>
      <c r="E200" s="51">
        <v>0</v>
      </c>
      <c r="G200" s="28">
        <f>$G$74*0.2</f>
        <v>100000</v>
      </c>
      <c r="H200" s="12"/>
      <c r="I200" s="22">
        <v>0</v>
      </c>
      <c r="K200" s="5">
        <v>50000</v>
      </c>
      <c r="L200" s="4"/>
      <c r="M200" s="4">
        <f t="shared" si="208"/>
        <v>-50000</v>
      </c>
      <c r="N200" s="12">
        <v>0</v>
      </c>
      <c r="O200" s="12"/>
      <c r="P200" s="22">
        <v>0</v>
      </c>
      <c r="R200" s="5">
        <v>50000</v>
      </c>
      <c r="S200" s="4"/>
      <c r="T200" s="4">
        <f t="shared" si="209"/>
        <v>-50000</v>
      </c>
      <c r="U200" s="12">
        <v>0</v>
      </c>
      <c r="V200" s="12"/>
      <c r="X200" s="22">
        <v>0</v>
      </c>
      <c r="Z200" s="5">
        <v>50000</v>
      </c>
      <c r="AA200" s="4"/>
      <c r="AB200" s="4">
        <f t="shared" si="210"/>
        <v>-50000</v>
      </c>
      <c r="AC200" s="12">
        <v>0</v>
      </c>
      <c r="AD200" s="12"/>
      <c r="AE200" s="42"/>
      <c r="AH200" s="4"/>
      <c r="AI200" s="4"/>
      <c r="AJ200" s="12"/>
      <c r="AK200" s="12"/>
      <c r="AM200" s="12"/>
      <c r="AO200" s="4"/>
      <c r="AP200" s="4"/>
      <c r="AQ200" s="12"/>
      <c r="AV200" s="4"/>
      <c r="AW200" s="4"/>
      <c r="AX200" s="12"/>
      <c r="BC200" s="4"/>
      <c r="BD200" s="4"/>
      <c r="BE200" s="12"/>
      <c r="BK200" s="4"/>
      <c r="BL200" s="4"/>
      <c r="BM200" s="12"/>
      <c r="BO200" s="4"/>
      <c r="BQ200" s="4"/>
      <c r="BR200" s="4"/>
      <c r="BS200" s="4"/>
      <c r="BT200" s="12"/>
      <c r="BV200" s="4"/>
      <c r="BW200" s="4"/>
      <c r="BX200" s="4"/>
    </row>
    <row r="201" spans="1:76" x14ac:dyDescent="0.35">
      <c r="A201">
        <v>56150</v>
      </c>
      <c r="B201" t="s">
        <v>206</v>
      </c>
      <c r="C201" s="5">
        <f>$C$74*0.1</f>
        <v>50000</v>
      </c>
      <c r="E201" s="51">
        <v>0</v>
      </c>
      <c r="G201" s="28">
        <f>$G$74*0.1</f>
        <v>50000</v>
      </c>
      <c r="H201" s="12"/>
      <c r="I201" s="22">
        <v>0</v>
      </c>
      <c r="K201" s="5">
        <v>0</v>
      </c>
      <c r="L201" s="4"/>
      <c r="M201" s="4">
        <f t="shared" si="208"/>
        <v>0</v>
      </c>
      <c r="N201" s="12">
        <v>0</v>
      </c>
      <c r="O201" s="12"/>
      <c r="P201" s="22">
        <v>0</v>
      </c>
      <c r="R201" s="5">
        <v>0</v>
      </c>
      <c r="S201" s="4"/>
      <c r="T201" s="4">
        <f t="shared" si="209"/>
        <v>0</v>
      </c>
      <c r="U201" s="12">
        <v>0</v>
      </c>
      <c r="V201" s="12"/>
      <c r="X201" s="22">
        <v>0</v>
      </c>
      <c r="Z201" s="5">
        <v>0</v>
      </c>
      <c r="AA201" s="4"/>
      <c r="AB201" s="4">
        <f t="shared" si="210"/>
        <v>0</v>
      </c>
      <c r="AC201" s="12">
        <v>0</v>
      </c>
      <c r="AD201" s="12"/>
      <c r="AE201" s="42"/>
      <c r="AH201" s="4"/>
      <c r="AI201" s="4"/>
      <c r="AJ201" s="12"/>
      <c r="AK201" s="12"/>
      <c r="AM201" s="12"/>
      <c r="AO201" s="4"/>
      <c r="AP201" s="4"/>
      <c r="AQ201" s="12"/>
      <c r="AS201" s="5">
        <v>0</v>
      </c>
      <c r="AU201" s="5">
        <v>250000</v>
      </c>
      <c r="AV201" s="4"/>
      <c r="AW201" s="4">
        <f t="shared" ref="AW201:AW202" si="214">AS201-AU201</f>
        <v>-250000</v>
      </c>
      <c r="AX201" s="12">
        <f>AW201/AU201</f>
        <v>-1</v>
      </c>
      <c r="AZ201" s="7">
        <v>270000</v>
      </c>
      <c r="BB201" s="5">
        <v>250000</v>
      </c>
      <c r="BC201" s="4"/>
      <c r="BD201" s="4">
        <f t="shared" ref="BD201:BD215" si="215">AZ201-BB201</f>
        <v>20000</v>
      </c>
      <c r="BE201" s="12">
        <f>BD201/BB201</f>
        <v>0.08</v>
      </c>
      <c r="BH201" s="7">
        <v>0</v>
      </c>
      <c r="BJ201" s="5">
        <v>250000</v>
      </c>
      <c r="BK201" s="4"/>
      <c r="BL201" s="4">
        <f t="shared" ref="BL201:BL215" si="216">BH201-BJ201</f>
        <v>-250000</v>
      </c>
      <c r="BM201" s="12">
        <f>BL201/BJ201</f>
        <v>-1</v>
      </c>
      <c r="BO201" s="4">
        <v>486185</v>
      </c>
      <c r="BQ201" s="4">
        <v>200000</v>
      </c>
      <c r="BR201" s="4"/>
      <c r="BS201" s="4">
        <f t="shared" ref="BS201" si="217">BO201-BQ201</f>
        <v>286185</v>
      </c>
      <c r="BT201" s="12">
        <f>BS201/BQ201</f>
        <v>1.430925</v>
      </c>
      <c r="BV201" s="4">
        <v>0</v>
      </c>
      <c r="BW201" s="4"/>
      <c r="BX201" s="4">
        <v>263239</v>
      </c>
    </row>
    <row r="202" spans="1:76" x14ac:dyDescent="0.35">
      <c r="A202">
        <v>56160</v>
      </c>
      <c r="B202" t="s">
        <v>207</v>
      </c>
      <c r="C202" s="51">
        <v>0</v>
      </c>
      <c r="E202" s="51">
        <v>0</v>
      </c>
      <c r="G202" s="28">
        <v>0</v>
      </c>
      <c r="H202" s="12"/>
      <c r="I202" s="22">
        <v>0</v>
      </c>
      <c r="K202" s="5">
        <v>0</v>
      </c>
      <c r="L202" s="4"/>
      <c r="M202" s="4">
        <f t="shared" si="208"/>
        <v>0</v>
      </c>
      <c r="N202" s="12">
        <v>0</v>
      </c>
      <c r="O202" s="12"/>
      <c r="P202" s="22">
        <v>0</v>
      </c>
      <c r="R202" s="5">
        <v>0</v>
      </c>
      <c r="S202" s="4"/>
      <c r="T202" s="4">
        <f t="shared" si="209"/>
        <v>0</v>
      </c>
      <c r="U202" s="12">
        <v>0</v>
      </c>
      <c r="V202" s="12"/>
      <c r="X202" s="22">
        <v>0</v>
      </c>
      <c r="Z202" s="5">
        <v>0</v>
      </c>
      <c r="AA202" s="4"/>
      <c r="AB202" s="4">
        <f t="shared" si="210"/>
        <v>0</v>
      </c>
      <c r="AC202" s="12">
        <v>0</v>
      </c>
      <c r="AD202" s="12"/>
      <c r="AE202" s="42"/>
      <c r="AH202" s="4"/>
      <c r="AI202" s="4"/>
      <c r="AJ202" s="12"/>
      <c r="AK202" s="12"/>
      <c r="AM202" s="12"/>
      <c r="AO202" s="4"/>
      <c r="AP202" s="4"/>
      <c r="AQ202" s="12"/>
      <c r="AS202" s="5">
        <v>358182</v>
      </c>
      <c r="AU202" s="5">
        <v>600000</v>
      </c>
      <c r="AV202" s="4"/>
      <c r="AW202" s="4">
        <f t="shared" si="214"/>
        <v>-241818</v>
      </c>
      <c r="AX202" s="12">
        <f>AW202/AU202</f>
        <v>-0.40303</v>
      </c>
      <c r="AZ202" s="7">
        <v>4156453</v>
      </c>
      <c r="BB202" s="5">
        <v>3500000</v>
      </c>
      <c r="BC202" s="4"/>
      <c r="BD202" s="4">
        <f t="shared" ref="BD202" si="218">AZ202-BB202</f>
        <v>656453</v>
      </c>
      <c r="BE202" s="12">
        <f>BD202/BB202</f>
        <v>0.187558</v>
      </c>
      <c r="BK202" s="4"/>
      <c r="BL202" s="4"/>
      <c r="BM202" s="12"/>
      <c r="BO202" s="4"/>
      <c r="BQ202" s="4"/>
      <c r="BR202" s="4"/>
      <c r="BS202" s="4"/>
      <c r="BT202" s="12"/>
      <c r="BV202" s="4"/>
      <c r="BW202" s="4"/>
      <c r="BX202" s="4"/>
    </row>
    <row r="203" spans="1:76" x14ac:dyDescent="0.35">
      <c r="A203">
        <v>56300</v>
      </c>
      <c r="B203" t="s">
        <v>208</v>
      </c>
      <c r="C203" s="51">
        <v>100000</v>
      </c>
      <c r="E203" s="51">
        <v>0</v>
      </c>
      <c r="G203" s="28">
        <v>200000</v>
      </c>
      <c r="H203" s="12"/>
      <c r="I203" s="4">
        <v>0</v>
      </c>
      <c r="K203" s="5">
        <v>200000</v>
      </c>
      <c r="L203" s="4"/>
      <c r="M203" s="4">
        <f t="shared" si="208"/>
        <v>-200000</v>
      </c>
      <c r="N203" s="12">
        <f t="shared" ref="N203:N207" si="219">M203/K203</f>
        <v>-1</v>
      </c>
      <c r="O203" s="12"/>
      <c r="P203" s="22">
        <v>0</v>
      </c>
      <c r="R203" s="5">
        <v>200000</v>
      </c>
      <c r="S203" s="4"/>
      <c r="T203" s="4">
        <f t="shared" si="209"/>
        <v>-200000</v>
      </c>
      <c r="U203" s="12">
        <f t="shared" ref="U203:U207" si="220">T203/R203</f>
        <v>-1</v>
      </c>
      <c r="V203" s="12"/>
      <c r="X203" s="22">
        <v>0</v>
      </c>
      <c r="Z203" s="5">
        <v>200000</v>
      </c>
      <c r="AA203" s="4"/>
      <c r="AB203" s="4">
        <f t="shared" si="210"/>
        <v>-200000</v>
      </c>
      <c r="AC203" s="12">
        <f t="shared" si="213"/>
        <v>-1</v>
      </c>
      <c r="AD203" s="12"/>
      <c r="AE203" s="42"/>
      <c r="AH203" s="4"/>
      <c r="AI203" s="4"/>
      <c r="AJ203" s="12"/>
      <c r="AK203" s="12"/>
      <c r="AM203" s="12"/>
      <c r="AO203" s="4"/>
      <c r="AP203" s="4"/>
      <c r="AQ203" s="12"/>
      <c r="AS203" s="5">
        <v>77772</v>
      </c>
      <c r="AU203" s="5">
        <v>0</v>
      </c>
      <c r="AV203" s="4"/>
      <c r="AW203" s="4"/>
      <c r="AX203" s="12"/>
      <c r="BC203" s="4"/>
      <c r="BD203" s="4"/>
      <c r="BE203" s="12"/>
      <c r="BK203" s="4"/>
      <c r="BL203" s="4"/>
      <c r="BM203" s="12"/>
      <c r="BO203" s="4"/>
      <c r="BQ203" s="4"/>
      <c r="BR203" s="4"/>
      <c r="BS203" s="4"/>
      <c r="BT203" s="12"/>
      <c r="BV203" s="4"/>
      <c r="BW203" s="4"/>
      <c r="BX203" s="4"/>
    </row>
    <row r="204" spans="1:76" ht="15" hidden="1" customHeight="1" x14ac:dyDescent="0.35">
      <c r="A204">
        <v>56200</v>
      </c>
      <c r="B204" t="s">
        <v>209</v>
      </c>
      <c r="G204" s="28"/>
      <c r="H204" s="12"/>
      <c r="I204" s="22"/>
      <c r="L204" s="4"/>
      <c r="M204" s="4">
        <f t="shared" si="208"/>
        <v>0</v>
      </c>
      <c r="N204" s="12" t="e">
        <f t="shared" si="219"/>
        <v>#DIV/0!</v>
      </c>
      <c r="O204" s="12"/>
      <c r="P204" s="22"/>
      <c r="R204" s="5">
        <v>0</v>
      </c>
      <c r="S204" s="4"/>
      <c r="T204" s="4">
        <f t="shared" si="209"/>
        <v>0</v>
      </c>
      <c r="U204" s="12" t="e">
        <f t="shared" si="220"/>
        <v>#DIV/0!</v>
      </c>
      <c r="V204" s="12"/>
      <c r="X204" s="22"/>
      <c r="Z204" s="5">
        <v>0</v>
      </c>
      <c r="AA204" s="4"/>
      <c r="AB204" s="4">
        <f t="shared" si="210"/>
        <v>0</v>
      </c>
      <c r="AC204" s="12" t="e">
        <f t="shared" si="213"/>
        <v>#DIV/0!</v>
      </c>
      <c r="AD204" s="12"/>
      <c r="AE204" s="42"/>
      <c r="AH204" s="4"/>
      <c r="AI204" s="4"/>
      <c r="AJ204" s="12"/>
      <c r="AK204" s="12"/>
      <c r="AM204" s="12"/>
      <c r="AO204" s="4"/>
      <c r="AP204" s="4"/>
      <c r="AQ204" s="12"/>
      <c r="AS204" s="5">
        <v>0</v>
      </c>
      <c r="AU204" s="5">
        <v>0</v>
      </c>
      <c r="AV204" s="4"/>
      <c r="AW204" s="4">
        <f t="shared" ref="AW204:AW215" si="221">AS204-AU204</f>
        <v>0</v>
      </c>
      <c r="AX204" s="12">
        <v>0</v>
      </c>
      <c r="AZ204" s="7">
        <v>0</v>
      </c>
      <c r="BB204" s="5">
        <v>0</v>
      </c>
      <c r="BC204" s="4"/>
      <c r="BD204" s="4">
        <f t="shared" si="215"/>
        <v>0</v>
      </c>
      <c r="BE204" s="12">
        <v>0</v>
      </c>
      <c r="BH204" s="7">
        <v>139244</v>
      </c>
      <c r="BJ204" s="5">
        <v>15000</v>
      </c>
      <c r="BK204" s="4"/>
      <c r="BL204" s="4">
        <f t="shared" si="216"/>
        <v>124244</v>
      </c>
      <c r="BM204" s="12">
        <f>BL204/BJ204</f>
        <v>8.2829333333333341</v>
      </c>
      <c r="BO204" s="4">
        <v>0</v>
      </c>
      <c r="BQ204" s="4">
        <v>15000</v>
      </c>
      <c r="BR204" s="4"/>
      <c r="BS204" s="4">
        <f t="shared" ref="BS204" si="222">BO204-BQ204</f>
        <v>-15000</v>
      </c>
      <c r="BT204" s="12">
        <f>BS204/BQ204</f>
        <v>-1</v>
      </c>
      <c r="BV204" s="4">
        <v>0</v>
      </c>
      <c r="BW204" s="4"/>
      <c r="BX204" s="4">
        <v>27000</v>
      </c>
    </row>
    <row r="205" spans="1:76" x14ac:dyDescent="0.35">
      <c r="A205">
        <v>56350</v>
      </c>
      <c r="B205" t="s">
        <v>210</v>
      </c>
      <c r="C205" s="51">
        <v>500000</v>
      </c>
      <c r="E205" s="51">
        <v>425416</v>
      </c>
      <c r="G205" s="28">
        <v>500000</v>
      </c>
      <c r="H205" s="12"/>
      <c r="I205" s="22">
        <v>349969</v>
      </c>
      <c r="K205" s="5">
        <v>500000</v>
      </c>
      <c r="L205" s="4"/>
      <c r="M205" s="4">
        <f t="shared" si="208"/>
        <v>-150031</v>
      </c>
      <c r="N205" s="12">
        <f t="shared" si="219"/>
        <v>-0.300062</v>
      </c>
      <c r="O205" s="12"/>
      <c r="P205" s="22">
        <v>446794</v>
      </c>
      <c r="R205" s="5">
        <v>500000</v>
      </c>
      <c r="S205" s="4"/>
      <c r="T205" s="4">
        <f t="shared" si="209"/>
        <v>-53206</v>
      </c>
      <c r="U205" s="12">
        <f t="shared" si="220"/>
        <v>-0.10641200000000001</v>
      </c>
      <c r="V205" s="12"/>
      <c r="X205" s="22">
        <v>875011</v>
      </c>
      <c r="Z205" s="5">
        <v>500000</v>
      </c>
      <c r="AA205" s="4"/>
      <c r="AB205" s="4">
        <f t="shared" si="210"/>
        <v>375011</v>
      </c>
      <c r="AC205" s="12">
        <f t="shared" si="213"/>
        <v>0.75002199999999997</v>
      </c>
      <c r="AD205" s="12"/>
      <c r="AE205" s="42"/>
      <c r="AH205" s="4"/>
      <c r="AI205" s="4"/>
      <c r="AJ205" s="12"/>
      <c r="AK205" s="12"/>
      <c r="AM205" s="12"/>
      <c r="AO205" s="4"/>
      <c r="AP205" s="4"/>
      <c r="AQ205" s="12"/>
      <c r="AS205" s="5">
        <v>210818</v>
      </c>
      <c r="AU205" s="5">
        <v>300000</v>
      </c>
      <c r="AV205" s="4"/>
      <c r="AW205" s="4">
        <f t="shared" si="221"/>
        <v>-89182</v>
      </c>
      <c r="AX205" s="12">
        <f>AW205/AU205</f>
        <v>-0.29727333333333333</v>
      </c>
      <c r="AZ205" s="7">
        <v>284352</v>
      </c>
      <c r="BB205" s="5">
        <v>200000</v>
      </c>
      <c r="BC205" s="4"/>
      <c r="BD205" s="4">
        <f t="shared" ref="BD205" si="223">AZ205-BB205</f>
        <v>84352</v>
      </c>
      <c r="BE205" s="12">
        <f>BD205/BB205</f>
        <v>0.42176000000000002</v>
      </c>
      <c r="BK205" s="4"/>
      <c r="BL205" s="4"/>
      <c r="BM205" s="12"/>
      <c r="BO205" s="4"/>
      <c r="BQ205" s="4"/>
      <c r="BR205" s="4"/>
      <c r="BS205" s="4"/>
      <c r="BT205" s="12"/>
      <c r="BV205" s="4"/>
      <c r="BW205" s="4"/>
      <c r="BX205" s="4"/>
    </row>
    <row r="206" spans="1:76" x14ac:dyDescent="0.35">
      <c r="A206">
        <v>56400</v>
      </c>
      <c r="B206" t="s">
        <v>211</v>
      </c>
      <c r="C206" s="51">
        <v>150000</v>
      </c>
      <c r="E206" s="51">
        <v>138525</v>
      </c>
      <c r="G206" s="28">
        <v>120000</v>
      </c>
      <c r="H206" s="12"/>
      <c r="I206" s="22">
        <v>124368</v>
      </c>
      <c r="K206" s="5">
        <v>120000</v>
      </c>
      <c r="L206" s="4"/>
      <c r="M206" s="4">
        <f t="shared" si="208"/>
        <v>4368</v>
      </c>
      <c r="N206" s="12">
        <f t="shared" si="219"/>
        <v>3.6400000000000002E-2</v>
      </c>
      <c r="O206" s="12"/>
      <c r="P206" s="22">
        <v>108068</v>
      </c>
      <c r="R206" s="5">
        <v>120000</v>
      </c>
      <c r="S206" s="4"/>
      <c r="T206" s="4">
        <f t="shared" si="209"/>
        <v>-11932</v>
      </c>
      <c r="U206" s="12">
        <f t="shared" si="220"/>
        <v>-9.9433333333333332E-2</v>
      </c>
      <c r="V206" s="12"/>
      <c r="X206" s="22">
        <v>100068</v>
      </c>
      <c r="Z206" s="5">
        <v>120000</v>
      </c>
      <c r="AA206" s="4"/>
      <c r="AB206" s="4">
        <f t="shared" si="210"/>
        <v>-19932</v>
      </c>
      <c r="AC206" s="12">
        <f t="shared" si="213"/>
        <v>-0.1661</v>
      </c>
      <c r="AD206" s="12"/>
      <c r="AE206" s="42"/>
      <c r="AH206" s="4"/>
      <c r="AI206" s="4"/>
      <c r="AJ206" s="12"/>
      <c r="AK206" s="12"/>
      <c r="AM206" s="12"/>
      <c r="AO206" s="4"/>
      <c r="AP206" s="4"/>
      <c r="AQ206" s="12"/>
      <c r="AS206" s="5">
        <v>143350</v>
      </c>
      <c r="AU206" s="5">
        <v>170000</v>
      </c>
      <c r="AV206" s="4"/>
      <c r="AW206" s="4">
        <f t="shared" si="221"/>
        <v>-26650</v>
      </c>
      <c r="AX206" s="12">
        <f>AW206/AU206</f>
        <v>-0.15676470588235294</v>
      </c>
      <c r="AZ206" s="7">
        <v>167780</v>
      </c>
      <c r="BB206" s="5">
        <v>170000</v>
      </c>
      <c r="BC206" s="4"/>
      <c r="BD206" s="4">
        <f t="shared" si="215"/>
        <v>-2220</v>
      </c>
      <c r="BE206" s="12">
        <f>BD206/BB206</f>
        <v>-1.3058823529411765E-2</v>
      </c>
      <c r="BH206" s="7">
        <v>161835</v>
      </c>
      <c r="BJ206" s="5">
        <v>156000</v>
      </c>
      <c r="BK206" s="4"/>
      <c r="BL206" s="4">
        <f t="shared" si="216"/>
        <v>5835</v>
      </c>
      <c r="BM206" s="12">
        <v>1</v>
      </c>
      <c r="BO206" s="4">
        <v>35842</v>
      </c>
      <c r="BQ206" s="4">
        <v>0</v>
      </c>
      <c r="BR206" s="4"/>
      <c r="BS206" s="4">
        <f t="shared" ref="BS206:BS215" si="224">BO206-BQ206</f>
        <v>35842</v>
      </c>
      <c r="BT206" s="12">
        <v>1</v>
      </c>
      <c r="BV206" s="4">
        <v>0</v>
      </c>
      <c r="BW206" s="4"/>
      <c r="BX206" s="4"/>
    </row>
    <row r="207" spans="1:76" x14ac:dyDescent="0.35">
      <c r="A207">
        <v>56600</v>
      </c>
      <c r="B207" t="s">
        <v>212</v>
      </c>
      <c r="C207" s="51">
        <v>3300000</v>
      </c>
      <c r="E207" s="51">
        <v>3167408</v>
      </c>
      <c r="G207" s="28">
        <v>3000000</v>
      </c>
      <c r="H207" s="12"/>
      <c r="I207" s="22">
        <v>2801975</v>
      </c>
      <c r="K207" s="5">
        <v>2500000</v>
      </c>
      <c r="L207" s="4"/>
      <c r="M207" s="4">
        <f t="shared" si="208"/>
        <v>301975</v>
      </c>
      <c r="N207" s="12">
        <f t="shared" si="219"/>
        <v>0.12078999999999999</v>
      </c>
      <c r="O207" s="12"/>
      <c r="P207" s="22">
        <v>2605850</v>
      </c>
      <c r="R207" s="5">
        <v>2000000</v>
      </c>
      <c r="S207" s="4"/>
      <c r="T207" s="4">
        <f t="shared" si="209"/>
        <v>605850</v>
      </c>
      <c r="U207" s="12">
        <f t="shared" si="220"/>
        <v>0.302925</v>
      </c>
      <c r="V207" s="12"/>
      <c r="X207" s="22">
        <v>1785264</v>
      </c>
      <c r="Z207" s="5">
        <v>2000000</v>
      </c>
      <c r="AA207" s="4"/>
      <c r="AB207" s="4">
        <f t="shared" si="210"/>
        <v>-214736</v>
      </c>
      <c r="AC207" s="12">
        <f t="shared" si="213"/>
        <v>-0.10736800000000001</v>
      </c>
      <c r="AD207" s="12"/>
      <c r="AE207" s="42"/>
      <c r="AH207" s="4"/>
      <c r="AI207" s="4"/>
      <c r="AJ207" s="12"/>
      <c r="AK207" s="12"/>
      <c r="AM207" s="12"/>
      <c r="AO207" s="4"/>
      <c r="AP207" s="4"/>
      <c r="AQ207" s="12"/>
      <c r="AS207" s="5">
        <v>1813200</v>
      </c>
      <c r="AU207" s="5">
        <v>2000000</v>
      </c>
      <c r="AV207" s="4"/>
      <c r="AW207" s="4">
        <f t="shared" si="221"/>
        <v>-186800</v>
      </c>
      <c r="AX207" s="12">
        <f>AW207/AU207</f>
        <v>-9.3399999999999997E-2</v>
      </c>
      <c r="AZ207" s="7">
        <v>1907893</v>
      </c>
      <c r="BB207" s="5">
        <v>1650000</v>
      </c>
      <c r="BC207" s="4"/>
      <c r="BD207" s="4">
        <f t="shared" si="215"/>
        <v>257893</v>
      </c>
      <c r="BE207" s="12">
        <f>BD207/BB207</f>
        <v>0.15629878787878787</v>
      </c>
      <c r="BH207" s="7">
        <v>1584715</v>
      </c>
      <c r="BJ207" s="5">
        <v>1650000</v>
      </c>
      <c r="BK207" s="4"/>
      <c r="BL207" s="4">
        <f t="shared" si="216"/>
        <v>-65285</v>
      </c>
      <c r="BM207" s="12">
        <f>BL207/BJ207</f>
        <v>-3.9566666666666667E-2</v>
      </c>
      <c r="BO207" s="4">
        <v>1213000</v>
      </c>
      <c r="BQ207" s="4">
        <v>150000</v>
      </c>
      <c r="BR207" s="4"/>
      <c r="BS207" s="4">
        <f t="shared" si="224"/>
        <v>1063000</v>
      </c>
      <c r="BT207" s="12">
        <f>BS207/BQ207</f>
        <v>7.0866666666666669</v>
      </c>
      <c r="BV207" s="4">
        <v>301552</v>
      </c>
      <c r="BW207" s="4"/>
      <c r="BX207" s="4">
        <v>0</v>
      </c>
    </row>
    <row r="208" spans="1:76" x14ac:dyDescent="0.35">
      <c r="A208">
        <v>56800</v>
      </c>
      <c r="B208" t="s">
        <v>213</v>
      </c>
      <c r="C208" s="51">
        <v>0</v>
      </c>
      <c r="E208" s="51">
        <v>0</v>
      </c>
      <c r="G208" s="28">
        <v>0</v>
      </c>
      <c r="H208" s="12"/>
      <c r="I208" s="22">
        <v>30335</v>
      </c>
      <c r="K208" s="5">
        <v>0</v>
      </c>
      <c r="L208" s="4"/>
      <c r="M208" s="4">
        <f t="shared" si="208"/>
        <v>30335</v>
      </c>
      <c r="N208" s="12">
        <v>0</v>
      </c>
      <c r="O208" s="12"/>
      <c r="P208" s="22">
        <v>0</v>
      </c>
      <c r="R208" s="5">
        <v>0</v>
      </c>
      <c r="S208" s="4"/>
      <c r="T208" s="4">
        <f t="shared" si="209"/>
        <v>0</v>
      </c>
      <c r="U208" s="12">
        <v>0</v>
      </c>
      <c r="V208" s="12"/>
      <c r="X208" s="22">
        <v>0</v>
      </c>
      <c r="Z208" s="5">
        <v>0</v>
      </c>
      <c r="AA208" s="4"/>
      <c r="AB208" s="4">
        <f t="shared" si="210"/>
        <v>0</v>
      </c>
      <c r="AC208" s="12">
        <v>0</v>
      </c>
      <c r="AD208" s="12"/>
      <c r="AE208" s="42"/>
      <c r="AH208" s="4"/>
      <c r="AI208" s="4"/>
      <c r="AJ208" s="12"/>
      <c r="AK208" s="12"/>
      <c r="AM208" s="12"/>
      <c r="AO208" s="4"/>
      <c r="AP208" s="4"/>
      <c r="AQ208" s="12"/>
      <c r="AS208" s="5">
        <v>78604</v>
      </c>
      <c r="AU208" s="5">
        <v>100000</v>
      </c>
      <c r="AV208" s="4"/>
      <c r="AW208" s="4">
        <f t="shared" si="221"/>
        <v>-21396</v>
      </c>
      <c r="AX208" s="12">
        <f>AW208/AU208</f>
        <v>-0.21396000000000001</v>
      </c>
      <c r="AZ208" s="7">
        <v>0</v>
      </c>
      <c r="BB208" s="5">
        <v>100000</v>
      </c>
      <c r="BC208" s="4"/>
      <c r="BD208" s="4">
        <f t="shared" si="215"/>
        <v>-100000</v>
      </c>
      <c r="BE208" s="12">
        <f>BD208/BB208</f>
        <v>-1</v>
      </c>
      <c r="BH208" s="7">
        <v>0</v>
      </c>
      <c r="BJ208" s="5">
        <v>100000</v>
      </c>
      <c r="BK208" s="4"/>
      <c r="BL208" s="4">
        <f t="shared" si="216"/>
        <v>-100000</v>
      </c>
      <c r="BM208" s="12">
        <f>BL208/BJ208</f>
        <v>-1</v>
      </c>
      <c r="BO208" s="4">
        <v>126492</v>
      </c>
      <c r="BQ208" s="4">
        <v>250000</v>
      </c>
      <c r="BR208" s="4"/>
      <c r="BS208" s="4">
        <f t="shared" si="224"/>
        <v>-123508</v>
      </c>
      <c r="BT208" s="12">
        <f>BS208/BQ208</f>
        <v>-0.49403200000000003</v>
      </c>
      <c r="BV208" s="4">
        <v>0</v>
      </c>
      <c r="BW208" s="4"/>
      <c r="BX208" s="4">
        <v>152483</v>
      </c>
    </row>
    <row r="209" spans="1:76" x14ac:dyDescent="0.35">
      <c r="A209">
        <v>57100</v>
      </c>
      <c r="B209" t="s">
        <v>134</v>
      </c>
      <c r="C209" s="51">
        <v>0</v>
      </c>
      <c r="E209" s="51">
        <v>0</v>
      </c>
      <c r="G209" s="28">
        <v>0</v>
      </c>
      <c r="H209" s="12"/>
      <c r="I209" s="22">
        <v>0</v>
      </c>
      <c r="K209" s="5">
        <v>0</v>
      </c>
      <c r="L209" s="4"/>
      <c r="M209" s="4">
        <f t="shared" si="208"/>
        <v>0</v>
      </c>
      <c r="N209" s="12">
        <v>0</v>
      </c>
      <c r="O209" s="12"/>
      <c r="P209" s="22">
        <v>0</v>
      </c>
      <c r="R209" s="5">
        <v>0</v>
      </c>
      <c r="S209" s="4"/>
      <c r="T209" s="4">
        <f t="shared" si="209"/>
        <v>0</v>
      </c>
      <c r="U209" s="12">
        <v>0</v>
      </c>
      <c r="V209" s="12"/>
      <c r="X209" s="22">
        <v>0</v>
      </c>
      <c r="Z209" s="5">
        <v>0</v>
      </c>
      <c r="AA209" s="4"/>
      <c r="AB209" s="4">
        <f t="shared" si="210"/>
        <v>0</v>
      </c>
      <c r="AC209" s="12">
        <v>0</v>
      </c>
      <c r="AD209" s="12"/>
      <c r="AE209" s="42"/>
      <c r="AH209" s="4"/>
      <c r="AI209" s="4"/>
      <c r="AJ209" s="12"/>
      <c r="AK209" s="12"/>
      <c r="AM209" s="12"/>
      <c r="AO209" s="4"/>
      <c r="AP209" s="4"/>
      <c r="AQ209" s="12"/>
      <c r="AS209" s="5">
        <v>6590</v>
      </c>
      <c r="AU209" s="5">
        <v>2000000</v>
      </c>
      <c r="AV209" s="4"/>
      <c r="AW209" s="4">
        <f t="shared" si="221"/>
        <v>-1993410</v>
      </c>
      <c r="AX209" s="12">
        <f>AW209/AU209</f>
        <v>-0.99670499999999995</v>
      </c>
      <c r="AZ209" s="7">
        <v>1900785</v>
      </c>
      <c r="BB209" s="5">
        <v>2000000</v>
      </c>
      <c r="BC209" s="4"/>
      <c r="BD209" s="4">
        <f t="shared" si="215"/>
        <v>-99215</v>
      </c>
      <c r="BE209" s="12">
        <f>BD209/BB209</f>
        <v>-4.9607499999999999E-2</v>
      </c>
      <c r="BH209" s="7">
        <v>1481516</v>
      </c>
      <c r="BJ209" s="5">
        <v>2100000</v>
      </c>
      <c r="BK209" s="4"/>
      <c r="BL209" s="4">
        <f t="shared" si="216"/>
        <v>-618484</v>
      </c>
      <c r="BM209" s="12">
        <f>BL209/BJ209</f>
        <v>-0.29451619047619049</v>
      </c>
      <c r="BO209" s="4">
        <v>2095596</v>
      </c>
      <c r="BQ209" s="4">
        <v>2000000</v>
      </c>
      <c r="BR209" s="4"/>
      <c r="BS209" s="4">
        <f t="shared" si="224"/>
        <v>95596</v>
      </c>
      <c r="BT209" s="12">
        <f>BS209/BQ209</f>
        <v>4.7798E-2</v>
      </c>
      <c r="BV209" s="4">
        <v>2010271</v>
      </c>
      <c r="BW209" s="4"/>
      <c r="BX209" s="4">
        <v>1265344</v>
      </c>
    </row>
    <row r="210" spans="1:76" x14ac:dyDescent="0.35">
      <c r="A210">
        <v>57200</v>
      </c>
      <c r="B210" t="s">
        <v>214</v>
      </c>
      <c r="C210" s="51">
        <v>0</v>
      </c>
      <c r="E210" s="51">
        <v>0</v>
      </c>
      <c r="G210" s="28">
        <v>0</v>
      </c>
      <c r="H210" s="12"/>
      <c r="I210" s="22">
        <v>0</v>
      </c>
      <c r="K210" s="5">
        <v>0</v>
      </c>
      <c r="L210" s="4"/>
      <c r="M210" s="4">
        <f t="shared" si="208"/>
        <v>0</v>
      </c>
      <c r="N210" s="12">
        <v>0</v>
      </c>
      <c r="O210" s="12"/>
      <c r="P210" s="22">
        <v>0</v>
      </c>
      <c r="R210" s="5">
        <v>0</v>
      </c>
      <c r="S210" s="4"/>
      <c r="T210" s="4">
        <f t="shared" si="209"/>
        <v>0</v>
      </c>
      <c r="U210" s="12">
        <v>0</v>
      </c>
      <c r="V210" s="12"/>
      <c r="X210" s="22">
        <v>0</v>
      </c>
      <c r="Z210" s="5">
        <v>0</v>
      </c>
      <c r="AA210" s="4"/>
      <c r="AB210" s="4">
        <f t="shared" si="210"/>
        <v>0</v>
      </c>
      <c r="AC210" s="12">
        <v>0</v>
      </c>
      <c r="AD210" s="12"/>
      <c r="AE210" s="42"/>
      <c r="AH210" s="4"/>
      <c r="AI210" s="4"/>
      <c r="AJ210" s="12"/>
      <c r="AK210" s="12"/>
      <c r="AM210" s="12"/>
      <c r="AO210" s="4"/>
      <c r="AP210" s="4"/>
      <c r="AQ210" s="12"/>
      <c r="AS210" s="5">
        <v>0</v>
      </c>
      <c r="AU210" s="5">
        <v>0</v>
      </c>
      <c r="AV210" s="4"/>
      <c r="AW210" s="4">
        <f t="shared" si="221"/>
        <v>0</v>
      </c>
      <c r="AX210" s="12">
        <v>1</v>
      </c>
      <c r="AZ210" s="7">
        <v>0</v>
      </c>
      <c r="BB210" s="5">
        <v>0</v>
      </c>
      <c r="BC210" s="4"/>
      <c r="BD210" s="4">
        <f t="shared" si="215"/>
        <v>0</v>
      </c>
      <c r="BE210" s="12">
        <v>1</v>
      </c>
      <c r="BH210" s="7">
        <v>0</v>
      </c>
      <c r="BJ210" s="5">
        <v>0</v>
      </c>
      <c r="BK210" s="4"/>
      <c r="BL210" s="4">
        <f t="shared" si="216"/>
        <v>0</v>
      </c>
      <c r="BM210" s="12">
        <v>1</v>
      </c>
      <c r="BO210" s="4">
        <v>2032715</v>
      </c>
      <c r="BQ210" s="4">
        <v>0</v>
      </c>
      <c r="BR210" s="4"/>
      <c r="BS210" s="4">
        <f t="shared" si="224"/>
        <v>2032715</v>
      </c>
      <c r="BT210" s="12">
        <v>1</v>
      </c>
      <c r="BV210" s="4">
        <v>92964</v>
      </c>
      <c r="BW210" s="4"/>
      <c r="BX210" s="4"/>
    </row>
    <row r="211" spans="1:76" x14ac:dyDescent="0.35">
      <c r="A211">
        <v>57400</v>
      </c>
      <c r="B211" t="s">
        <v>135</v>
      </c>
      <c r="C211" s="51">
        <v>50000</v>
      </c>
      <c r="E211" s="51">
        <v>45071</v>
      </c>
      <c r="G211" s="28">
        <v>0</v>
      </c>
      <c r="H211" s="12"/>
      <c r="I211" s="22">
        <v>263633</v>
      </c>
      <c r="K211" s="5">
        <v>0</v>
      </c>
      <c r="L211" s="4"/>
      <c r="M211" s="4">
        <f t="shared" si="208"/>
        <v>263633</v>
      </c>
      <c r="N211" s="12">
        <v>0</v>
      </c>
      <c r="O211" s="12"/>
      <c r="P211" s="22">
        <v>0</v>
      </c>
      <c r="R211" s="5">
        <v>100000</v>
      </c>
      <c r="S211" s="4"/>
      <c r="T211" s="4">
        <f t="shared" si="209"/>
        <v>-100000</v>
      </c>
      <c r="U211" s="12">
        <f t="shared" ref="U211" si="225">T211/R211</f>
        <v>-1</v>
      </c>
      <c r="V211" s="12"/>
      <c r="X211" s="22">
        <v>297988</v>
      </c>
      <c r="Z211" s="5">
        <v>100000</v>
      </c>
      <c r="AA211" s="4"/>
      <c r="AB211" s="4">
        <f t="shared" si="210"/>
        <v>197988</v>
      </c>
      <c r="AC211" s="12">
        <f t="shared" si="213"/>
        <v>1.9798800000000001</v>
      </c>
      <c r="AD211" s="12"/>
      <c r="AE211" s="42"/>
      <c r="AH211" s="4"/>
      <c r="AI211" s="4"/>
      <c r="AJ211" s="12"/>
      <c r="AK211" s="12"/>
      <c r="AM211" s="12"/>
      <c r="AO211" s="4"/>
      <c r="AP211" s="4"/>
      <c r="AQ211" s="12"/>
      <c r="AS211" s="5">
        <v>842438</v>
      </c>
      <c r="AU211" s="5">
        <v>100000</v>
      </c>
      <c r="AV211" s="4"/>
      <c r="AW211" s="4">
        <f t="shared" si="221"/>
        <v>742438</v>
      </c>
      <c r="AX211" s="12">
        <v>1</v>
      </c>
      <c r="AZ211" s="7">
        <v>0</v>
      </c>
      <c r="BB211" s="5">
        <v>300000</v>
      </c>
      <c r="BC211" s="4"/>
      <c r="BD211" s="4">
        <f t="shared" si="215"/>
        <v>-300000</v>
      </c>
      <c r="BE211" s="12">
        <v>1</v>
      </c>
      <c r="BH211" s="7">
        <v>174150</v>
      </c>
      <c r="BJ211" s="5">
        <v>300000</v>
      </c>
      <c r="BK211" s="4"/>
      <c r="BL211" s="4">
        <f t="shared" si="216"/>
        <v>-125850</v>
      </c>
      <c r="BM211" s="12">
        <v>1</v>
      </c>
      <c r="BO211" s="4">
        <v>322729</v>
      </c>
      <c r="BQ211" s="4">
        <v>0</v>
      </c>
      <c r="BR211" s="4"/>
      <c r="BS211" s="4">
        <f t="shared" si="224"/>
        <v>322729</v>
      </c>
      <c r="BT211" s="12">
        <v>1</v>
      </c>
      <c r="BV211" s="4">
        <v>0</v>
      </c>
      <c r="BW211" s="4"/>
      <c r="BX211" s="4">
        <v>0</v>
      </c>
    </row>
    <row r="212" spans="1:76" x14ac:dyDescent="0.35">
      <c r="A212">
        <v>58100</v>
      </c>
      <c r="B212" t="s">
        <v>215</v>
      </c>
      <c r="C212" s="51">
        <v>0</v>
      </c>
      <c r="E212" s="51">
        <v>0</v>
      </c>
      <c r="G212" s="28">
        <v>0</v>
      </c>
      <c r="H212" s="12"/>
      <c r="I212" s="22">
        <v>0</v>
      </c>
      <c r="K212" s="5">
        <v>0</v>
      </c>
      <c r="L212" s="4"/>
      <c r="M212" s="4">
        <f t="shared" si="208"/>
        <v>0</v>
      </c>
      <c r="N212" s="12">
        <v>0</v>
      </c>
      <c r="O212" s="12"/>
      <c r="P212" s="22">
        <v>0</v>
      </c>
      <c r="R212" s="5">
        <v>0</v>
      </c>
      <c r="S212" s="4"/>
      <c r="T212" s="4">
        <f t="shared" si="209"/>
        <v>0</v>
      </c>
      <c r="U212" s="12">
        <v>0</v>
      </c>
      <c r="V212" s="12"/>
      <c r="X212" s="22">
        <v>0</v>
      </c>
      <c r="Z212" s="5">
        <v>0</v>
      </c>
      <c r="AA212" s="4"/>
      <c r="AB212" s="4">
        <f t="shared" si="210"/>
        <v>0</v>
      </c>
      <c r="AC212" s="12">
        <v>0</v>
      </c>
      <c r="AD212" s="12"/>
      <c r="AE212" s="42"/>
      <c r="AH212" s="4"/>
      <c r="AI212" s="4"/>
      <c r="AJ212" s="12"/>
      <c r="AK212" s="12"/>
      <c r="AM212" s="12"/>
      <c r="AO212" s="4"/>
      <c r="AP212" s="4"/>
      <c r="AQ212" s="12"/>
      <c r="AS212" s="5">
        <v>523045</v>
      </c>
      <c r="AU212" s="5">
        <v>650000</v>
      </c>
      <c r="AV212" s="4"/>
      <c r="AW212" s="4">
        <f t="shared" si="221"/>
        <v>-126955</v>
      </c>
      <c r="AX212" s="12">
        <f>AW212/AU212</f>
        <v>-0.19531538461538461</v>
      </c>
      <c r="AZ212" s="7">
        <v>613415</v>
      </c>
      <c r="BB212" s="5">
        <v>650000</v>
      </c>
      <c r="BC212" s="4"/>
      <c r="BD212" s="4">
        <f t="shared" si="215"/>
        <v>-36585</v>
      </c>
      <c r="BE212" s="12">
        <f>BD212/BB212</f>
        <v>-5.6284615384615384E-2</v>
      </c>
      <c r="BH212" s="7">
        <v>647563</v>
      </c>
      <c r="BJ212" s="5">
        <v>500000</v>
      </c>
      <c r="BK212" s="4"/>
      <c r="BL212" s="4">
        <f t="shared" si="216"/>
        <v>147563</v>
      </c>
      <c r="BM212" s="12">
        <f>BL212/BJ212</f>
        <v>0.295126</v>
      </c>
      <c r="BO212" s="4">
        <v>568047</v>
      </c>
      <c r="BQ212" s="4">
        <v>350000</v>
      </c>
      <c r="BR212" s="4"/>
      <c r="BS212" s="4">
        <f t="shared" si="224"/>
        <v>218047</v>
      </c>
      <c r="BT212" s="12">
        <f>BS212/BQ212</f>
        <v>0.62299142857142853</v>
      </c>
      <c r="BV212" s="4">
        <v>314705</v>
      </c>
      <c r="BW212" s="4"/>
      <c r="BX212" s="4">
        <v>253448</v>
      </c>
    </row>
    <row r="213" spans="1:76" x14ac:dyDescent="0.35">
      <c r="A213">
        <v>58200</v>
      </c>
      <c r="B213" t="s">
        <v>216</v>
      </c>
      <c r="C213" s="51">
        <v>0</v>
      </c>
      <c r="E213" s="51">
        <v>0</v>
      </c>
      <c r="G213" s="28">
        <v>0</v>
      </c>
      <c r="H213" s="12"/>
      <c r="I213" s="22">
        <v>0</v>
      </c>
      <c r="K213" s="5">
        <v>0</v>
      </c>
      <c r="L213" s="4"/>
      <c r="M213" s="4">
        <f t="shared" si="208"/>
        <v>0</v>
      </c>
      <c r="N213" s="12">
        <v>0</v>
      </c>
      <c r="O213" s="12"/>
      <c r="P213" s="22">
        <v>0</v>
      </c>
      <c r="R213" s="5">
        <v>0</v>
      </c>
      <c r="S213" s="4"/>
      <c r="T213" s="4">
        <f t="shared" si="209"/>
        <v>0</v>
      </c>
      <c r="U213" s="12">
        <v>0</v>
      </c>
      <c r="V213" s="12"/>
      <c r="X213" s="22">
        <v>0</v>
      </c>
      <c r="Z213" s="5">
        <v>0</v>
      </c>
      <c r="AA213" s="4"/>
      <c r="AB213" s="4">
        <f t="shared" si="210"/>
        <v>0</v>
      </c>
      <c r="AC213" s="12">
        <v>0</v>
      </c>
      <c r="AD213" s="12"/>
      <c r="AE213" s="42"/>
      <c r="AH213" s="4"/>
      <c r="AI213" s="4"/>
      <c r="AJ213" s="12"/>
      <c r="AK213" s="12"/>
      <c r="AM213" s="12"/>
      <c r="AO213" s="4"/>
      <c r="AP213" s="4"/>
      <c r="AQ213" s="12"/>
      <c r="AS213" s="5">
        <v>24526</v>
      </c>
      <c r="AU213" s="5">
        <v>100000</v>
      </c>
      <c r="AV213" s="4"/>
      <c r="AW213" s="4">
        <f t="shared" si="221"/>
        <v>-75474</v>
      </c>
      <c r="AX213" s="12">
        <f>AW213/AU213</f>
        <v>-0.75473999999999997</v>
      </c>
      <c r="AZ213" s="7">
        <v>29760</v>
      </c>
      <c r="BB213" s="5">
        <v>100000</v>
      </c>
      <c r="BC213" s="4"/>
      <c r="BD213" s="4">
        <f t="shared" si="215"/>
        <v>-70240</v>
      </c>
      <c r="BE213" s="12">
        <f>BD213/BB213</f>
        <v>-0.70240000000000002</v>
      </c>
      <c r="BH213" s="7">
        <v>41300</v>
      </c>
      <c r="BJ213" s="5">
        <v>100000</v>
      </c>
      <c r="BK213" s="4"/>
      <c r="BL213" s="4">
        <f t="shared" si="216"/>
        <v>-58700</v>
      </c>
      <c r="BM213" s="12">
        <f>BL213/BJ213</f>
        <v>-0.58699999999999997</v>
      </c>
      <c r="BO213" s="4">
        <v>125995</v>
      </c>
      <c r="BQ213" s="4">
        <v>50000</v>
      </c>
      <c r="BR213" s="4"/>
      <c r="BS213" s="4">
        <f t="shared" si="224"/>
        <v>75995</v>
      </c>
      <c r="BT213" s="12">
        <f>BS213/BQ213</f>
        <v>1.5199</v>
      </c>
      <c r="BV213" s="4">
        <v>14306</v>
      </c>
      <c r="BW213" s="4"/>
      <c r="BX213" s="4">
        <v>11242</v>
      </c>
    </row>
    <row r="214" spans="1:76" x14ac:dyDescent="0.35">
      <c r="A214">
        <v>58400</v>
      </c>
      <c r="B214" t="s">
        <v>217</v>
      </c>
      <c r="C214" s="51">
        <v>0</v>
      </c>
      <c r="E214" s="51">
        <v>0</v>
      </c>
      <c r="G214" s="28">
        <v>0</v>
      </c>
      <c r="H214" s="12"/>
      <c r="I214" s="22">
        <v>0</v>
      </c>
      <c r="K214" s="5">
        <v>0</v>
      </c>
      <c r="L214" s="4"/>
      <c r="M214" s="4">
        <f t="shared" si="208"/>
        <v>0</v>
      </c>
      <c r="N214" s="12">
        <v>0</v>
      </c>
      <c r="O214" s="12"/>
      <c r="P214" s="22">
        <v>0</v>
      </c>
      <c r="R214" s="5">
        <v>0</v>
      </c>
      <c r="S214" s="4"/>
      <c r="T214" s="4">
        <f t="shared" si="209"/>
        <v>0</v>
      </c>
      <c r="U214" s="12">
        <v>0</v>
      </c>
      <c r="V214" s="12"/>
      <c r="X214" s="22">
        <v>0</v>
      </c>
      <c r="Z214" s="5">
        <v>0</v>
      </c>
      <c r="AA214" s="4"/>
      <c r="AB214" s="4">
        <f t="shared" si="210"/>
        <v>0</v>
      </c>
      <c r="AC214" s="12">
        <v>0</v>
      </c>
      <c r="AD214" s="12"/>
      <c r="AE214" s="42"/>
      <c r="AH214" s="4"/>
      <c r="AI214" s="4"/>
      <c r="AJ214" s="12"/>
      <c r="AK214" s="12"/>
      <c r="AM214" s="12"/>
      <c r="AO214" s="4"/>
      <c r="AP214" s="4"/>
      <c r="AQ214" s="12"/>
      <c r="AS214" s="5">
        <v>414260</v>
      </c>
      <c r="AU214" s="5">
        <v>500000</v>
      </c>
      <c r="AV214" s="4"/>
      <c r="AW214" s="4">
        <f t="shared" si="221"/>
        <v>-85740</v>
      </c>
      <c r="AX214" s="12">
        <f>AW214/AU214</f>
        <v>-0.17147999999999999</v>
      </c>
      <c r="AZ214" s="7">
        <v>497400</v>
      </c>
      <c r="BB214" s="5">
        <v>450000</v>
      </c>
      <c r="BC214" s="4"/>
      <c r="BD214" s="4">
        <f t="shared" si="215"/>
        <v>47400</v>
      </c>
      <c r="BE214" s="12">
        <f>BD214/BB214</f>
        <v>0.10533333333333333</v>
      </c>
      <c r="BH214" s="7">
        <v>451580</v>
      </c>
      <c r="BJ214" s="5">
        <v>300000</v>
      </c>
      <c r="BK214" s="4"/>
      <c r="BL214" s="4">
        <f t="shared" si="216"/>
        <v>151580</v>
      </c>
      <c r="BM214" s="12">
        <f>BL214/BJ214</f>
        <v>0.50526666666666664</v>
      </c>
      <c r="BO214" s="4">
        <v>282944</v>
      </c>
      <c r="BQ214" s="4">
        <v>300000</v>
      </c>
      <c r="BR214" s="4"/>
      <c r="BS214" s="4">
        <f t="shared" si="224"/>
        <v>-17056</v>
      </c>
      <c r="BT214" s="12">
        <f>BS214/BQ214</f>
        <v>-5.6853333333333332E-2</v>
      </c>
      <c r="BV214" s="4">
        <v>298900</v>
      </c>
      <c r="BW214" s="4"/>
      <c r="BX214" s="4">
        <v>251060</v>
      </c>
    </row>
    <row r="215" spans="1:76" x14ac:dyDescent="0.35">
      <c r="A215">
        <v>59999</v>
      </c>
      <c r="B215" t="s">
        <v>218</v>
      </c>
      <c r="C215" s="5">
        <f t="shared" ref="C215" si="226">SUM(C197:C214)</f>
        <v>4550000</v>
      </c>
      <c r="D215" s="5"/>
      <c r="E215" s="5">
        <f t="shared" ref="E215" si="227">SUM(E197:E214)</f>
        <v>4518200</v>
      </c>
      <c r="F215" s="5"/>
      <c r="G215" s="28">
        <f>SUM(G197:G214)</f>
        <v>4420000</v>
      </c>
      <c r="H215" s="12"/>
      <c r="I215" s="22">
        <f>SUM(I197:I214)</f>
        <v>3582381</v>
      </c>
      <c r="K215" s="5">
        <f>SUM(K197:K214)</f>
        <v>3545000</v>
      </c>
      <c r="L215" s="4"/>
      <c r="M215" s="4">
        <f t="shared" si="208"/>
        <v>37381</v>
      </c>
      <c r="N215" s="12">
        <f t="shared" ref="N215" si="228">M215/K215</f>
        <v>1.0544710860366714E-2</v>
      </c>
      <c r="O215" s="12"/>
      <c r="P215" s="22">
        <f>SUM(P197:P214)</f>
        <v>3160712</v>
      </c>
      <c r="R215" s="5">
        <f>SUM(R197:R214)</f>
        <v>3145000</v>
      </c>
      <c r="S215" s="4"/>
      <c r="T215" s="4">
        <f t="shared" si="209"/>
        <v>15712</v>
      </c>
      <c r="U215" s="12">
        <f t="shared" ref="U215" si="229">T215/R215</f>
        <v>4.9958664546899843E-3</v>
      </c>
      <c r="V215" s="12"/>
      <c r="X215" s="22">
        <f>SUM(X197:X214)</f>
        <v>3075229</v>
      </c>
      <c r="Z215" s="5">
        <f>SUM(Z197:Z214)</f>
        <v>3145000</v>
      </c>
      <c r="AA215" s="4"/>
      <c r="AB215" s="4">
        <f t="shared" si="210"/>
        <v>-69771</v>
      </c>
      <c r="AC215" s="12">
        <f t="shared" si="213"/>
        <v>-2.2184737678855326E-2</v>
      </c>
      <c r="AD215" s="12"/>
      <c r="AE215" s="42"/>
      <c r="AH215" s="4"/>
      <c r="AI215" s="4"/>
      <c r="AJ215" s="12"/>
      <c r="AK215" s="12"/>
      <c r="AM215" s="12"/>
      <c r="AO215" s="4"/>
      <c r="AP215" s="4"/>
      <c r="AQ215" s="12"/>
      <c r="AS215" s="5">
        <f>SUM(AS197:AS214)</f>
        <v>4764370</v>
      </c>
      <c r="AU215" s="5">
        <f>SUM(AU197:AU214)</f>
        <v>6870000</v>
      </c>
      <c r="AV215" s="4"/>
      <c r="AW215" s="4">
        <f t="shared" si="221"/>
        <v>-2105630</v>
      </c>
      <c r="AX215" s="12">
        <f>AW215/AU215</f>
        <v>-0.30649636098981076</v>
      </c>
      <c r="AZ215" s="7">
        <f>SUM(AZ197:AZ214)</f>
        <v>9906241</v>
      </c>
      <c r="BB215" s="5">
        <f>SUM(BB197:BB214)</f>
        <v>9720000</v>
      </c>
      <c r="BC215" s="4"/>
      <c r="BD215" s="4">
        <f t="shared" si="215"/>
        <v>186241</v>
      </c>
      <c r="BE215" s="12">
        <f>BD215/BB215</f>
        <v>1.916059670781893E-2</v>
      </c>
      <c r="BH215" s="7">
        <f>SUM(BH197:BH214)</f>
        <v>4846697</v>
      </c>
      <c r="BJ215" s="5">
        <f>SUM(BJ197:BJ214)</f>
        <v>5571000</v>
      </c>
      <c r="BK215" s="4"/>
      <c r="BL215" s="4">
        <f t="shared" si="216"/>
        <v>-724303</v>
      </c>
      <c r="BM215" s="12">
        <f>BL215/BJ215</f>
        <v>-0.13001310357206963</v>
      </c>
      <c r="BO215" s="4">
        <f>SUM(BO197:BO214)</f>
        <v>7289545</v>
      </c>
      <c r="BQ215" s="4">
        <f>SUM(BQ197:BQ214)</f>
        <v>3415000</v>
      </c>
      <c r="BR215" s="4"/>
      <c r="BS215" s="4">
        <f t="shared" si="224"/>
        <v>3874545</v>
      </c>
      <c r="BT215" s="12">
        <f>BS215/BQ215</f>
        <v>1.1345666178623719</v>
      </c>
      <c r="BV215" s="4">
        <f>SUM(BV197:BV214)</f>
        <v>3156514</v>
      </c>
      <c r="BW215" s="4"/>
      <c r="BX215" s="4">
        <v>2239088</v>
      </c>
    </row>
    <row r="216" spans="1:76" x14ac:dyDescent="0.35">
      <c r="G216" s="28"/>
      <c r="H216" s="4"/>
      <c r="L216" s="4"/>
      <c r="M216" s="4"/>
      <c r="N216" s="4"/>
      <c r="O216" s="4"/>
      <c r="S216" s="4"/>
      <c r="T216" s="4">
        <f t="shared" si="209"/>
        <v>0</v>
      </c>
      <c r="U216" s="4"/>
      <c r="V216" s="4"/>
      <c r="AA216" s="4"/>
      <c r="AB216" s="4"/>
      <c r="AC216" s="4"/>
      <c r="AD216" s="4"/>
      <c r="AH216" s="4"/>
      <c r="AI216" s="4"/>
      <c r="AJ216" s="4"/>
      <c r="AK216" s="4"/>
      <c r="AM216" s="4"/>
      <c r="AO216" s="4"/>
      <c r="AP216" s="4"/>
      <c r="AQ216" s="4"/>
      <c r="AV216" s="4"/>
      <c r="AW216" s="4"/>
      <c r="AX216" s="4"/>
      <c r="BC216" s="4"/>
      <c r="BD216" s="4"/>
      <c r="BE216" s="4"/>
      <c r="BK216" s="4"/>
      <c r="BL216" s="4"/>
      <c r="BM216" s="4"/>
      <c r="BO216" s="4"/>
      <c r="BQ216" s="4"/>
      <c r="BR216" s="4"/>
      <c r="BS216" s="4"/>
      <c r="BT216" s="4"/>
      <c r="BV216" s="4"/>
      <c r="BW216" s="4"/>
      <c r="BX216" s="4"/>
    </row>
    <row r="217" spans="1:76" s="3" customFormat="1" x14ac:dyDescent="0.35">
      <c r="A217" s="3">
        <v>60000</v>
      </c>
      <c r="B217" s="3" t="s">
        <v>219</v>
      </c>
      <c r="C217" s="53"/>
      <c r="E217" s="53"/>
      <c r="G217" s="30"/>
      <c r="I217" s="21"/>
      <c r="K217" s="8"/>
      <c r="M217" s="4"/>
      <c r="P217" s="21"/>
      <c r="R217" s="8"/>
      <c r="T217" s="4">
        <f t="shared" si="209"/>
        <v>0</v>
      </c>
      <c r="X217" s="21"/>
      <c r="Z217" s="8"/>
      <c r="AE217" s="21"/>
      <c r="AG217" s="8"/>
      <c r="AL217" s="8"/>
      <c r="AN217" s="8"/>
      <c r="AR217" s="8"/>
      <c r="AS217" s="8"/>
      <c r="AU217" s="8"/>
      <c r="AY217" s="8"/>
      <c r="AZ217" s="8"/>
      <c r="BB217" s="8"/>
      <c r="BF217" s="8"/>
      <c r="BH217" s="8"/>
      <c r="BJ217" s="8"/>
      <c r="BP217" s="8"/>
    </row>
    <row r="218" spans="1:76" x14ac:dyDescent="0.35">
      <c r="A218">
        <v>62210</v>
      </c>
      <c r="B218" t="s">
        <v>220</v>
      </c>
      <c r="C218" s="51">
        <v>90000</v>
      </c>
      <c r="E218" s="51">
        <v>82532</v>
      </c>
      <c r="G218" s="28">
        <v>175000</v>
      </c>
      <c r="H218" s="12"/>
      <c r="I218" s="22">
        <v>168924</v>
      </c>
      <c r="K218" s="5">
        <v>175000</v>
      </c>
      <c r="L218" s="4"/>
      <c r="M218" s="4">
        <f t="shared" si="208"/>
        <v>-6076</v>
      </c>
      <c r="N218" s="12">
        <f>M218/K218</f>
        <v>-3.4720000000000001E-2</v>
      </c>
      <c r="O218" s="12"/>
      <c r="P218" s="22">
        <v>105944</v>
      </c>
      <c r="R218" s="5">
        <v>150000</v>
      </c>
      <c r="S218" s="4"/>
      <c r="T218" s="4">
        <f t="shared" si="209"/>
        <v>-44056</v>
      </c>
      <c r="U218" s="12">
        <f>T218/R218</f>
        <v>-0.29370666666666667</v>
      </c>
      <c r="V218" s="12"/>
      <c r="X218" s="22">
        <v>133322</v>
      </c>
      <c r="Z218" s="5">
        <v>150000</v>
      </c>
      <c r="AA218" s="4"/>
      <c r="AB218" s="4">
        <f>X218-Z218</f>
        <v>-16678</v>
      </c>
      <c r="AC218" s="12">
        <f>AB218/Z218</f>
        <v>-0.11118666666666667</v>
      </c>
      <c r="AD218" s="12"/>
      <c r="AE218" s="42"/>
      <c r="AH218" s="4"/>
      <c r="AI218" s="4"/>
      <c r="AJ218" s="12"/>
      <c r="AK218" s="12"/>
      <c r="AM218" s="12"/>
      <c r="AO218" s="4"/>
      <c r="AP218" s="4"/>
      <c r="AQ218" s="12"/>
      <c r="AS218" s="5">
        <v>108396</v>
      </c>
      <c r="AU218" s="5">
        <v>100000</v>
      </c>
      <c r="AV218" s="4"/>
      <c r="AW218" s="4">
        <f>AS218-AU218</f>
        <v>8396</v>
      </c>
      <c r="AX218" s="12">
        <f>AW218/AU218</f>
        <v>8.3960000000000007E-2</v>
      </c>
      <c r="AZ218" s="7">
        <v>75192</v>
      </c>
      <c r="BB218" s="5">
        <v>90000</v>
      </c>
      <c r="BC218" s="4"/>
      <c r="BD218" s="4">
        <f>AZ218-BB218</f>
        <v>-14808</v>
      </c>
      <c r="BE218" s="12">
        <f>BD218/BB218</f>
        <v>-0.16453333333333334</v>
      </c>
      <c r="BH218" s="7">
        <v>87723</v>
      </c>
      <c r="BJ218" s="5">
        <v>75000</v>
      </c>
      <c r="BK218" s="4"/>
      <c r="BL218" s="4">
        <f>BH218-BJ218</f>
        <v>12723</v>
      </c>
      <c r="BM218" s="12">
        <f>BL218/BJ218</f>
        <v>0.16964000000000001</v>
      </c>
      <c r="BO218" s="4">
        <v>73716</v>
      </c>
      <c r="BQ218" s="4">
        <v>60000</v>
      </c>
      <c r="BR218" s="4"/>
      <c r="BS218" s="4">
        <f>BO218-BQ218</f>
        <v>13716</v>
      </c>
      <c r="BT218" s="12">
        <f>BS218/BQ218</f>
        <v>0.2286</v>
      </c>
      <c r="BV218" s="4">
        <v>52048</v>
      </c>
      <c r="BW218" s="4"/>
      <c r="BX218" s="4">
        <v>73152</v>
      </c>
    </row>
    <row r="219" spans="1:76" x14ac:dyDescent="0.35">
      <c r="A219">
        <v>64999</v>
      </c>
      <c r="B219" t="s">
        <v>221</v>
      </c>
      <c r="C219" s="5">
        <f t="shared" ref="C219" si="230">SUM(C218)</f>
        <v>90000</v>
      </c>
      <c r="D219" s="5"/>
      <c r="E219" s="5">
        <f t="shared" ref="E219" si="231">SUM(E218)</f>
        <v>82532</v>
      </c>
      <c r="F219" s="5"/>
      <c r="G219" s="28">
        <f>SUM(G218)</f>
        <v>175000</v>
      </c>
      <c r="H219" s="4"/>
      <c r="I219" s="4">
        <f>SUM(I218)</f>
        <v>168924</v>
      </c>
      <c r="K219" s="5">
        <f>SUM(K218)</f>
        <v>175000</v>
      </c>
      <c r="L219" s="4"/>
      <c r="M219" s="4">
        <f t="shared" si="208"/>
        <v>-6076</v>
      </c>
      <c r="N219" s="12">
        <f>M219/K219</f>
        <v>-3.4720000000000001E-2</v>
      </c>
      <c r="O219" s="4"/>
      <c r="P219" s="4">
        <f>SUM(P218)</f>
        <v>105944</v>
      </c>
      <c r="R219" s="5">
        <f>SUM(R218)</f>
        <v>150000</v>
      </c>
      <c r="S219" s="4"/>
      <c r="T219" s="4">
        <f t="shared" si="209"/>
        <v>-44056</v>
      </c>
      <c r="U219" s="12">
        <f>T219/R219</f>
        <v>-0.29370666666666667</v>
      </c>
      <c r="V219" s="4"/>
      <c r="X219" s="4">
        <f>SUM(X218)</f>
        <v>133322</v>
      </c>
      <c r="Z219" s="5">
        <f>SUM(Z218)</f>
        <v>150000</v>
      </c>
      <c r="AA219" s="4"/>
      <c r="AB219" s="4">
        <f>X219-Z219</f>
        <v>-16678</v>
      </c>
      <c r="AC219" s="12">
        <f>AB219/Z219</f>
        <v>-0.11118666666666667</v>
      </c>
      <c r="AD219" s="4"/>
      <c r="AH219" s="4"/>
      <c r="AI219" s="4"/>
      <c r="AJ219" s="12"/>
      <c r="AK219" s="4"/>
      <c r="AM219" s="4"/>
      <c r="AO219" s="4"/>
      <c r="AP219" s="4"/>
      <c r="AQ219" s="12"/>
      <c r="AS219" s="5">
        <f>SUM(AS218)</f>
        <v>108396</v>
      </c>
      <c r="AU219" s="5">
        <f>SUM(AU218)</f>
        <v>100000</v>
      </c>
      <c r="AV219" s="4"/>
      <c r="AW219" s="4"/>
      <c r="AX219" s="4"/>
      <c r="AZ219" s="7">
        <f>SUM(AZ218)</f>
        <v>75192</v>
      </c>
      <c r="BB219" s="5">
        <f>SUM(BB218)</f>
        <v>90000</v>
      </c>
      <c r="BC219" s="4"/>
      <c r="BD219" s="4"/>
      <c r="BE219" s="4"/>
      <c r="BH219" s="7">
        <f>SUM(BH218)</f>
        <v>87723</v>
      </c>
      <c r="BJ219" s="5">
        <f>SUM(BJ218)</f>
        <v>75000</v>
      </c>
      <c r="BK219" s="4"/>
      <c r="BL219" s="4"/>
      <c r="BM219" s="4"/>
      <c r="BO219" s="4">
        <f>SUM(BO218)</f>
        <v>73716</v>
      </c>
      <c r="BQ219" s="4">
        <f>SUM(BQ218)</f>
        <v>60000</v>
      </c>
      <c r="BR219" s="4"/>
      <c r="BS219" s="4"/>
      <c r="BT219" s="4"/>
      <c r="BV219" s="4">
        <f>SUM(BV218)</f>
        <v>52048</v>
      </c>
      <c r="BW219" s="4"/>
      <c r="BX219" s="4">
        <v>73152</v>
      </c>
    </row>
    <row r="220" spans="1:76" x14ac:dyDescent="0.35">
      <c r="G220" s="28"/>
      <c r="H220" s="4"/>
      <c r="L220" s="4"/>
      <c r="M220" s="4"/>
      <c r="N220" s="4"/>
      <c r="O220" s="4"/>
      <c r="S220" s="4"/>
      <c r="T220" s="4">
        <f t="shared" si="209"/>
        <v>0</v>
      </c>
      <c r="U220" s="4"/>
      <c r="V220" s="4"/>
      <c r="AA220" s="4"/>
      <c r="AB220" s="4"/>
      <c r="AC220" s="4"/>
      <c r="AD220" s="4"/>
      <c r="AH220" s="4"/>
      <c r="AI220" s="4"/>
      <c r="AJ220" s="4"/>
      <c r="AK220" s="4"/>
      <c r="AM220" s="4"/>
      <c r="AO220" s="4"/>
      <c r="AP220" s="4"/>
      <c r="AQ220" s="4"/>
      <c r="AV220" s="4"/>
      <c r="AW220" s="4"/>
      <c r="AX220" s="4"/>
      <c r="BC220" s="4"/>
      <c r="BD220" s="4"/>
      <c r="BE220" s="4"/>
      <c r="BK220" s="4"/>
      <c r="BL220" s="4"/>
      <c r="BM220" s="4"/>
      <c r="BO220" s="4"/>
      <c r="BQ220" s="4"/>
      <c r="BR220" s="4"/>
      <c r="BS220" s="4"/>
      <c r="BT220" s="4"/>
      <c r="BV220" s="4"/>
      <c r="BW220" s="4"/>
      <c r="BX220" s="4"/>
    </row>
    <row r="221" spans="1:76" s="3" customFormat="1" x14ac:dyDescent="0.35">
      <c r="A221" s="3">
        <v>65000</v>
      </c>
      <c r="B221" s="3" t="s">
        <v>222</v>
      </c>
      <c r="C221" s="53"/>
      <c r="E221" s="53"/>
      <c r="G221" s="30"/>
      <c r="I221" s="21"/>
      <c r="K221" s="8"/>
      <c r="M221" s="4"/>
      <c r="P221" s="21"/>
      <c r="R221" s="8"/>
      <c r="T221" s="4">
        <f t="shared" si="209"/>
        <v>0</v>
      </c>
      <c r="X221" s="21"/>
      <c r="Z221" s="8"/>
      <c r="AE221" s="21"/>
      <c r="AG221" s="8"/>
      <c r="AL221" s="8"/>
      <c r="AN221" s="8"/>
      <c r="AR221" s="8"/>
      <c r="AS221" s="8"/>
      <c r="AU221" s="8"/>
      <c r="AY221" s="8"/>
      <c r="AZ221" s="8"/>
      <c r="BB221" s="8"/>
      <c r="BF221" s="8"/>
      <c r="BH221" s="8"/>
      <c r="BJ221" s="8"/>
      <c r="BP221" s="8"/>
    </row>
    <row r="222" spans="1:76" s="3" customFormat="1" x14ac:dyDescent="0.35">
      <c r="A222" s="3">
        <v>66000</v>
      </c>
      <c r="B222" s="3" t="s">
        <v>223</v>
      </c>
      <c r="C222" s="53"/>
      <c r="E222" s="53"/>
      <c r="G222" s="30"/>
      <c r="I222" s="21"/>
      <c r="K222" s="8"/>
      <c r="M222" s="4">
        <f t="shared" si="208"/>
        <v>0</v>
      </c>
      <c r="N222" s="12">
        <v>0</v>
      </c>
      <c r="P222" s="21"/>
      <c r="R222" s="8"/>
      <c r="T222" s="4">
        <f t="shared" si="209"/>
        <v>0</v>
      </c>
      <c r="X222" s="21"/>
      <c r="Z222" s="8"/>
      <c r="AE222" s="21"/>
      <c r="AG222" s="8"/>
      <c r="AL222" s="8"/>
      <c r="AN222" s="8"/>
      <c r="AR222" s="8"/>
      <c r="AS222" s="8"/>
      <c r="AU222" s="8"/>
      <c r="AY222" s="8"/>
      <c r="AZ222" s="8"/>
      <c r="BB222" s="8"/>
      <c r="BF222" s="8"/>
      <c r="BH222" s="8"/>
      <c r="BJ222" s="8"/>
      <c r="BP222" s="8"/>
    </row>
    <row r="223" spans="1:76" s="3" customFormat="1" x14ac:dyDescent="0.35">
      <c r="A223" s="29">
        <v>66100</v>
      </c>
      <c r="B223" s="29" t="s">
        <v>223</v>
      </c>
      <c r="C223" s="54">
        <v>0</v>
      </c>
      <c r="D223" s="29"/>
      <c r="E223" s="54">
        <v>0</v>
      </c>
      <c r="F223" s="29"/>
      <c r="G223" s="34">
        <v>0</v>
      </c>
      <c r="I223" s="35">
        <v>0</v>
      </c>
      <c r="K223" s="36">
        <v>0</v>
      </c>
      <c r="M223" s="4">
        <f t="shared" si="208"/>
        <v>0</v>
      </c>
      <c r="N223" s="12">
        <v>0</v>
      </c>
      <c r="P223" s="35">
        <v>48360</v>
      </c>
      <c r="R223" s="36">
        <v>0</v>
      </c>
      <c r="T223" s="4">
        <f t="shared" si="209"/>
        <v>48360</v>
      </c>
      <c r="U223" s="12">
        <v>0</v>
      </c>
      <c r="X223" s="35">
        <v>135081</v>
      </c>
      <c r="Z223" s="36">
        <v>0</v>
      </c>
      <c r="AB223" s="4">
        <f>X223-Z223</f>
        <v>135081</v>
      </c>
      <c r="AC223" s="12">
        <v>0</v>
      </c>
      <c r="AE223" s="35"/>
      <c r="AG223" s="36"/>
      <c r="AI223" s="4"/>
      <c r="AJ223" s="12"/>
      <c r="AL223" s="8"/>
      <c r="AN223" s="8"/>
      <c r="AP223" s="4"/>
      <c r="AQ223" s="12"/>
      <c r="AR223" s="8"/>
      <c r="AS223" s="8"/>
      <c r="AU223" s="8"/>
      <c r="AY223" s="8"/>
      <c r="AZ223" s="8"/>
      <c r="BB223" s="8"/>
      <c r="BF223" s="8"/>
      <c r="BH223" s="8"/>
      <c r="BJ223" s="8"/>
      <c r="BP223" s="8"/>
    </row>
    <row r="224" spans="1:76" x14ac:dyDescent="0.35">
      <c r="A224">
        <v>71150</v>
      </c>
      <c r="B224" t="s">
        <v>224</v>
      </c>
      <c r="C224" s="51">
        <v>0</v>
      </c>
      <c r="E224" s="51">
        <v>0</v>
      </c>
      <c r="G224" s="28">
        <v>0</v>
      </c>
      <c r="H224" s="12"/>
      <c r="I224" s="22">
        <v>0</v>
      </c>
      <c r="K224" s="5">
        <v>0</v>
      </c>
      <c r="L224" s="4"/>
      <c r="M224" s="4">
        <f t="shared" si="208"/>
        <v>0</v>
      </c>
      <c r="N224" s="12">
        <v>0</v>
      </c>
      <c r="O224" s="12"/>
      <c r="P224" s="22">
        <v>0</v>
      </c>
      <c r="R224" s="5">
        <v>0</v>
      </c>
      <c r="S224" s="4"/>
      <c r="T224" s="4">
        <f t="shared" si="209"/>
        <v>0</v>
      </c>
      <c r="U224" s="12">
        <v>0</v>
      </c>
      <c r="V224" s="12"/>
      <c r="X224" s="22">
        <v>0</v>
      </c>
      <c r="Z224" s="5">
        <v>0</v>
      </c>
      <c r="AA224" s="4"/>
      <c r="AB224" s="4">
        <f>X224-Z224</f>
        <v>0</v>
      </c>
      <c r="AC224" s="12">
        <v>0</v>
      </c>
      <c r="AD224" s="12"/>
      <c r="AE224" s="42"/>
      <c r="AH224" s="4"/>
      <c r="AI224" s="4"/>
      <c r="AJ224" s="12"/>
      <c r="AK224" s="12"/>
      <c r="AM224" s="12"/>
      <c r="AO224" s="4"/>
      <c r="AP224" s="4"/>
      <c r="AQ224" s="12"/>
      <c r="AS224" s="5">
        <v>1112624</v>
      </c>
      <c r="AU224" s="5">
        <v>0</v>
      </c>
      <c r="AV224" s="4"/>
      <c r="AW224" s="4">
        <f>AS224-AU224</f>
        <v>1112624</v>
      </c>
      <c r="AX224" s="12">
        <v>0</v>
      </c>
      <c r="AZ224" s="7">
        <v>0</v>
      </c>
      <c r="BB224" s="5">
        <v>0</v>
      </c>
      <c r="BC224" s="4"/>
      <c r="BD224" s="4">
        <f>AZ224-BB224</f>
        <v>0</v>
      </c>
      <c r="BE224" s="12">
        <v>0</v>
      </c>
      <c r="BH224" s="7">
        <v>134400</v>
      </c>
      <c r="BJ224" s="5">
        <v>0</v>
      </c>
      <c r="BK224" s="4"/>
      <c r="BL224" s="4">
        <f>BH224-BJ224</f>
        <v>134400</v>
      </c>
      <c r="BM224" s="12">
        <v>0</v>
      </c>
      <c r="BO224" s="4">
        <v>0</v>
      </c>
      <c r="BQ224" s="4">
        <v>0</v>
      </c>
      <c r="BR224" s="4"/>
      <c r="BS224" s="4">
        <f>BO224-BQ224</f>
        <v>0</v>
      </c>
      <c r="BT224" s="12">
        <v>0</v>
      </c>
      <c r="BV224" s="4">
        <v>803291</v>
      </c>
      <c r="BW224" s="4"/>
      <c r="BX224" s="4">
        <v>0</v>
      </c>
    </row>
    <row r="225" spans="1:76" x14ac:dyDescent="0.35">
      <c r="A225">
        <v>71100</v>
      </c>
      <c r="B225" t="s">
        <v>225</v>
      </c>
      <c r="C225" s="51">
        <v>50000</v>
      </c>
      <c r="E225" s="51">
        <v>0</v>
      </c>
      <c r="G225" s="28">
        <v>0</v>
      </c>
      <c r="H225" s="12"/>
      <c r="I225" s="22">
        <v>0</v>
      </c>
      <c r="K225" s="5">
        <v>0</v>
      </c>
      <c r="L225" s="4"/>
      <c r="M225" s="4">
        <f t="shared" si="208"/>
        <v>0</v>
      </c>
      <c r="N225" s="12">
        <v>0</v>
      </c>
      <c r="O225" s="12"/>
      <c r="P225" s="22">
        <v>0</v>
      </c>
      <c r="R225" s="5">
        <v>0</v>
      </c>
      <c r="S225" s="4"/>
      <c r="T225" s="4">
        <f t="shared" si="209"/>
        <v>0</v>
      </c>
      <c r="U225" s="12">
        <v>0</v>
      </c>
      <c r="V225" s="12"/>
      <c r="X225" s="22">
        <v>0</v>
      </c>
      <c r="Z225" s="5">
        <v>0</v>
      </c>
      <c r="AA225" s="4"/>
      <c r="AB225" s="4">
        <f t="shared" ref="AB225:AB227" si="232">X225-Z225</f>
        <v>0</v>
      </c>
      <c r="AC225" s="12">
        <v>0</v>
      </c>
      <c r="AD225" s="12"/>
      <c r="AE225" s="42"/>
      <c r="AH225" s="4"/>
      <c r="AI225" s="4"/>
      <c r="AJ225" s="12"/>
      <c r="AK225" s="12"/>
      <c r="AM225" s="12"/>
      <c r="AO225" s="4"/>
      <c r="AP225" s="4"/>
      <c r="AQ225" s="12"/>
      <c r="AV225" s="4"/>
      <c r="AW225" s="4"/>
      <c r="AX225" s="12"/>
      <c r="BC225" s="4"/>
      <c r="BD225" s="4"/>
      <c r="BE225" s="12"/>
      <c r="BK225" s="4"/>
      <c r="BL225" s="4"/>
      <c r="BM225" s="12"/>
      <c r="BO225" s="4"/>
      <c r="BQ225" s="4"/>
      <c r="BR225" s="4"/>
      <c r="BS225" s="4"/>
      <c r="BT225" s="12"/>
      <c r="BV225" s="4"/>
      <c r="BW225" s="4"/>
      <c r="BX225" s="4"/>
    </row>
    <row r="226" spans="1:76" x14ac:dyDescent="0.35">
      <c r="A226">
        <v>71200</v>
      </c>
      <c r="B226" t="s">
        <v>226</v>
      </c>
      <c r="C226" s="51">
        <v>650000</v>
      </c>
      <c r="E226" s="51">
        <v>662945</v>
      </c>
      <c r="G226" s="28">
        <v>0</v>
      </c>
      <c r="H226" s="12"/>
      <c r="I226" s="22">
        <v>621857</v>
      </c>
      <c r="K226" s="5">
        <v>0</v>
      </c>
      <c r="L226" s="4"/>
      <c r="M226" s="4">
        <f t="shared" si="208"/>
        <v>621857</v>
      </c>
      <c r="N226" s="12">
        <v>0</v>
      </c>
      <c r="O226" s="12"/>
      <c r="P226" s="22">
        <v>195226</v>
      </c>
      <c r="R226" s="5">
        <v>0</v>
      </c>
      <c r="S226" s="4"/>
      <c r="T226" s="4">
        <f t="shared" si="209"/>
        <v>195226</v>
      </c>
      <c r="U226" s="12">
        <v>0</v>
      </c>
      <c r="V226" s="12"/>
      <c r="X226" s="22">
        <v>0</v>
      </c>
      <c r="Z226" s="5">
        <v>0</v>
      </c>
      <c r="AA226" s="4"/>
      <c r="AB226" s="4">
        <f t="shared" si="232"/>
        <v>0</v>
      </c>
      <c r="AC226" s="12">
        <v>0</v>
      </c>
      <c r="AD226" s="12"/>
      <c r="AE226" s="42"/>
      <c r="AH226" s="4"/>
      <c r="AI226" s="4"/>
      <c r="AJ226" s="12"/>
      <c r="AK226" s="12"/>
      <c r="AM226" s="12"/>
      <c r="AO226" s="4"/>
      <c r="AP226" s="4"/>
      <c r="AQ226" s="12"/>
      <c r="AS226" s="5">
        <v>767106</v>
      </c>
      <c r="AU226" s="5">
        <v>750000</v>
      </c>
      <c r="AV226" s="4"/>
      <c r="AW226" s="4">
        <f>AS226-AU226</f>
        <v>17106</v>
      </c>
      <c r="AX226" s="12">
        <f>AW226/AU226</f>
        <v>2.2807999999999998E-2</v>
      </c>
      <c r="AZ226" s="7">
        <v>686688</v>
      </c>
      <c r="BB226" s="5">
        <v>1000000</v>
      </c>
      <c r="BC226" s="4"/>
      <c r="BD226" s="4">
        <f>AZ226-BB226</f>
        <v>-313312</v>
      </c>
      <c r="BE226" s="12">
        <f>BD226/BB226</f>
        <v>-0.31331199999999998</v>
      </c>
      <c r="BH226" s="7">
        <v>834940</v>
      </c>
      <c r="BJ226" s="5">
        <v>1000000</v>
      </c>
      <c r="BK226" s="4"/>
      <c r="BL226" s="4">
        <f>BH226-BJ226</f>
        <v>-165060</v>
      </c>
      <c r="BM226" s="12">
        <f>BL226/BJ226</f>
        <v>-0.16506000000000001</v>
      </c>
      <c r="BO226" s="4">
        <v>1011712</v>
      </c>
      <c r="BQ226" s="4">
        <v>750000</v>
      </c>
      <c r="BR226" s="4"/>
      <c r="BS226" s="4">
        <f>BO226-BQ226</f>
        <v>261712</v>
      </c>
      <c r="BT226" s="12">
        <f>BS226/BQ226</f>
        <v>0.34894933333333333</v>
      </c>
      <c r="BV226" s="4">
        <v>620823</v>
      </c>
      <c r="BW226" s="4"/>
      <c r="BX226" s="4">
        <v>656458</v>
      </c>
    </row>
    <row r="227" spans="1:76" x14ac:dyDescent="0.35">
      <c r="A227">
        <v>74999</v>
      </c>
      <c r="B227" t="s">
        <v>227</v>
      </c>
      <c r="C227" s="5">
        <f t="shared" ref="C227" si="233">SUM(C223:C226)</f>
        <v>700000</v>
      </c>
      <c r="D227" s="5"/>
      <c r="E227" s="5">
        <f>SUM(E223:E226)</f>
        <v>662945</v>
      </c>
      <c r="F227" s="5"/>
      <c r="G227" s="28">
        <f>SUM(G224:G226)</f>
        <v>0</v>
      </c>
      <c r="H227" s="12"/>
      <c r="I227" s="22">
        <f>SUM(I223:I226)</f>
        <v>621857</v>
      </c>
      <c r="K227" s="5">
        <f>SUM(K224:K226)</f>
        <v>0</v>
      </c>
      <c r="L227" s="4"/>
      <c r="M227" s="4">
        <f t="shared" si="208"/>
        <v>621857</v>
      </c>
      <c r="N227" s="12">
        <v>0</v>
      </c>
      <c r="O227" s="12"/>
      <c r="P227" s="22">
        <f>SUM(P223:P226)</f>
        <v>243586</v>
      </c>
      <c r="R227" s="5">
        <f>SUM(R223:R226)</f>
        <v>0</v>
      </c>
      <c r="S227" s="4"/>
      <c r="T227" s="4">
        <f t="shared" si="209"/>
        <v>243586</v>
      </c>
      <c r="U227" s="12">
        <v>0</v>
      </c>
      <c r="V227" s="12"/>
      <c r="X227" s="22">
        <f>SUM(X223:X226)</f>
        <v>135081</v>
      </c>
      <c r="Z227" s="5">
        <f>SUM(Z223:Z226)</f>
        <v>0</v>
      </c>
      <c r="AA227" s="4"/>
      <c r="AB227" s="4">
        <f t="shared" si="232"/>
        <v>135081</v>
      </c>
      <c r="AC227" s="12">
        <v>0</v>
      </c>
      <c r="AD227" s="12"/>
      <c r="AE227" s="42"/>
      <c r="AH227" s="4"/>
      <c r="AI227" s="4"/>
      <c r="AJ227" s="12"/>
      <c r="AK227" s="12"/>
      <c r="AM227" s="12"/>
      <c r="AO227" s="4"/>
      <c r="AP227" s="4"/>
      <c r="AQ227" s="12"/>
      <c r="AS227" s="5">
        <f>SUM(AS224:AS226)</f>
        <v>1879730</v>
      </c>
      <c r="AU227" s="5">
        <f>SUM(AU224:AU226)</f>
        <v>750000</v>
      </c>
      <c r="AV227" s="4"/>
      <c r="AW227" s="4">
        <f>AS227-AU227</f>
        <v>1129730</v>
      </c>
      <c r="AX227" s="12">
        <f>AW227/AU227</f>
        <v>1.5063066666666667</v>
      </c>
      <c r="AZ227" s="7">
        <f>SUM(AZ224:AZ226)</f>
        <v>686688</v>
      </c>
      <c r="BB227" s="5">
        <f>SUM(BB224:BB226)</f>
        <v>1000000</v>
      </c>
      <c r="BC227" s="4"/>
      <c r="BD227" s="4">
        <f>AZ227-BB227</f>
        <v>-313312</v>
      </c>
      <c r="BE227" s="12">
        <f>BD227/BB227</f>
        <v>-0.31331199999999998</v>
      </c>
      <c r="BH227" s="7">
        <f>SUM(BH224:BH226)</f>
        <v>969340</v>
      </c>
      <c r="BJ227" s="5">
        <f>SUM(BJ224:BJ226)</f>
        <v>1000000</v>
      </c>
      <c r="BK227" s="4"/>
      <c r="BL227" s="4">
        <f>BH227-BJ227</f>
        <v>-30660</v>
      </c>
      <c r="BM227" s="12">
        <f>BL227/BJ227</f>
        <v>-3.066E-2</v>
      </c>
      <c r="BO227" s="4">
        <f>SUM(BO224:BO226)</f>
        <v>1011712</v>
      </c>
      <c r="BQ227" s="4">
        <f>SUM(BQ224:BQ226)</f>
        <v>750000</v>
      </c>
      <c r="BR227" s="4"/>
      <c r="BS227" s="4">
        <f>BO227-BQ227</f>
        <v>261712</v>
      </c>
      <c r="BT227" s="12">
        <f>BS227/BQ227</f>
        <v>0.34894933333333333</v>
      </c>
      <c r="BV227" s="4">
        <f>SUM(BV224:BV226)</f>
        <v>1424114</v>
      </c>
      <c r="BW227" s="4"/>
      <c r="BX227" s="4">
        <v>668757</v>
      </c>
    </row>
    <row r="228" spans="1:76" x14ac:dyDescent="0.35">
      <c r="G228" s="28"/>
      <c r="H228" s="4"/>
      <c r="L228" s="4"/>
      <c r="M228" s="4"/>
      <c r="N228" s="4"/>
      <c r="O228" s="4"/>
      <c r="S228" s="4"/>
      <c r="T228" s="4">
        <f t="shared" si="209"/>
        <v>0</v>
      </c>
      <c r="U228" s="4"/>
      <c r="V228" s="4"/>
      <c r="AA228" s="4"/>
      <c r="AB228" s="4"/>
      <c r="AC228" s="4"/>
      <c r="AD228" s="4"/>
      <c r="AH228" s="4"/>
      <c r="AI228" s="4"/>
      <c r="AJ228" s="4"/>
      <c r="AK228" s="4"/>
      <c r="AM228" s="4"/>
      <c r="AO228" s="4"/>
      <c r="AP228" s="4"/>
      <c r="AQ228" s="4"/>
      <c r="AV228" s="4"/>
      <c r="AW228" s="4"/>
      <c r="AX228" s="4"/>
      <c r="BC228" s="4"/>
      <c r="BD228" s="4"/>
      <c r="BE228" s="4"/>
      <c r="BK228" s="4"/>
      <c r="BL228" s="4"/>
      <c r="BM228" s="4"/>
      <c r="BO228" s="4"/>
      <c r="BQ228" s="4"/>
      <c r="BR228" s="4"/>
      <c r="BS228" s="4"/>
      <c r="BT228" s="4"/>
      <c r="BV228" s="4"/>
      <c r="BW228" s="4"/>
      <c r="BX228" s="4"/>
    </row>
    <row r="229" spans="1:76" s="3" customFormat="1" x14ac:dyDescent="0.35">
      <c r="A229" s="3">
        <v>83000</v>
      </c>
      <c r="B229" s="3" t="s">
        <v>228</v>
      </c>
      <c r="C229" s="53"/>
      <c r="E229" s="53"/>
      <c r="G229" s="30"/>
      <c r="I229" s="21"/>
      <c r="K229" s="8"/>
      <c r="M229" s="4"/>
      <c r="P229" s="21"/>
      <c r="R229" s="8"/>
      <c r="T229" s="4">
        <f t="shared" si="209"/>
        <v>0</v>
      </c>
      <c r="X229" s="21"/>
      <c r="Z229" s="8"/>
      <c r="AE229" s="21"/>
      <c r="AG229" s="8"/>
      <c r="AL229" s="8"/>
      <c r="AN229" s="8"/>
      <c r="AR229" s="8"/>
      <c r="AS229" s="8"/>
      <c r="AU229" s="8"/>
      <c r="AY229" s="8"/>
      <c r="AZ229" s="8"/>
      <c r="BB229" s="8"/>
      <c r="BF229" s="8"/>
      <c r="BH229" s="8"/>
      <c r="BJ229" s="8"/>
      <c r="BP229" s="8"/>
    </row>
    <row r="230" spans="1:76" x14ac:dyDescent="0.35">
      <c r="A230">
        <v>83100</v>
      </c>
      <c r="B230" t="s">
        <v>229</v>
      </c>
      <c r="C230" s="51">
        <v>65250000</v>
      </c>
      <c r="E230" s="51">
        <v>65250000</v>
      </c>
      <c r="G230" s="28">
        <v>56650000</v>
      </c>
      <c r="H230" s="12"/>
      <c r="I230" s="22">
        <v>60000000</v>
      </c>
      <c r="K230" s="5">
        <v>56650000</v>
      </c>
      <c r="L230" s="4"/>
      <c r="M230" s="4">
        <f t="shared" si="208"/>
        <v>3350000</v>
      </c>
      <c r="N230" s="12">
        <f>M230/K230</f>
        <v>5.9135039717563988E-2</v>
      </c>
      <c r="O230" s="12"/>
      <c r="P230" s="22">
        <v>56650000</v>
      </c>
      <c r="R230" s="5">
        <v>49600000</v>
      </c>
      <c r="S230" s="4"/>
      <c r="T230" s="4">
        <f t="shared" si="209"/>
        <v>7050000</v>
      </c>
      <c r="U230" s="12">
        <f>T230/R230</f>
        <v>0.14213709677419356</v>
      </c>
      <c r="V230" s="12"/>
      <c r="X230" s="22">
        <v>49600000</v>
      </c>
      <c r="Z230" s="5">
        <v>49600000</v>
      </c>
      <c r="AA230" s="4"/>
      <c r="AB230" s="4">
        <f>X230-Z230</f>
        <v>0</v>
      </c>
      <c r="AC230" s="12">
        <f>AB230/Z230</f>
        <v>0</v>
      </c>
      <c r="AD230" s="12"/>
      <c r="AE230" s="42"/>
      <c r="AH230" s="4"/>
      <c r="AI230" s="4"/>
      <c r="AJ230" s="12"/>
      <c r="AK230" s="12"/>
      <c r="AM230" s="12"/>
      <c r="AO230" s="4"/>
      <c r="AP230" s="4"/>
      <c r="AQ230" s="12"/>
      <c r="AS230" s="5">
        <v>44750000</v>
      </c>
      <c r="AU230" s="5">
        <f>BG230</f>
        <v>0</v>
      </c>
      <c r="AV230" s="4"/>
      <c r="AW230" s="4">
        <f>AS230-AU230</f>
        <v>44750000</v>
      </c>
      <c r="AX230" s="12">
        <v>0</v>
      </c>
      <c r="AZ230" s="7">
        <v>40550000</v>
      </c>
      <c r="BB230" s="5">
        <v>34200000</v>
      </c>
      <c r="BC230" s="4"/>
      <c r="BD230" s="4">
        <f>AZ230-BB230</f>
        <v>6350000</v>
      </c>
      <c r="BE230" s="12">
        <f>BD230/BB230</f>
        <v>0.18567251461988304</v>
      </c>
      <c r="BH230" s="7">
        <v>34200000</v>
      </c>
      <c r="BJ230" s="5">
        <v>34200000</v>
      </c>
      <c r="BK230" s="4"/>
      <c r="BL230" s="4">
        <f>BH230-BJ230</f>
        <v>0</v>
      </c>
      <c r="BM230" s="12">
        <f>BL230/BJ230</f>
        <v>0</v>
      </c>
      <c r="BO230" s="4">
        <v>34200000</v>
      </c>
      <c r="BQ230" s="4">
        <v>29250000</v>
      </c>
      <c r="BR230" s="4"/>
      <c r="BS230" s="4">
        <f>BO230-BQ230</f>
        <v>4950000</v>
      </c>
      <c r="BT230" s="12">
        <f>BS230/BQ230</f>
        <v>0.16923076923076924</v>
      </c>
      <c r="BV230" s="4">
        <v>34200000</v>
      </c>
      <c r="BW230" s="4"/>
      <c r="BX230" s="4">
        <v>29250000</v>
      </c>
    </row>
    <row r="231" spans="1:76" x14ac:dyDescent="0.35">
      <c r="A231">
        <v>83600</v>
      </c>
      <c r="B231" t="s">
        <v>230</v>
      </c>
      <c r="C231" s="5">
        <f>E231*0.8</f>
        <v>0</v>
      </c>
      <c r="E231" s="51">
        <v>0</v>
      </c>
      <c r="G231" s="28">
        <f>I231*0.8</f>
        <v>188180.80000000002</v>
      </c>
      <c r="H231" s="12"/>
      <c r="I231" s="22">
        <v>235226</v>
      </c>
      <c r="K231" s="5">
        <f>P231*0.8</f>
        <v>268829.60000000003</v>
      </c>
      <c r="L231" s="4"/>
      <c r="M231" s="4">
        <f t="shared" si="208"/>
        <v>-33603.600000000035</v>
      </c>
      <c r="N231" s="12">
        <f>M231/K231</f>
        <v>-0.12499962801715299</v>
      </c>
      <c r="O231" s="12"/>
      <c r="P231" s="22">
        <v>336037</v>
      </c>
      <c r="R231" s="5">
        <v>318731</v>
      </c>
      <c r="S231" s="4"/>
      <c r="T231" s="4">
        <f t="shared" si="209"/>
        <v>17306</v>
      </c>
      <c r="U231" s="12">
        <f>T231/R231</f>
        <v>5.4296569834750931E-2</v>
      </c>
      <c r="V231" s="12"/>
      <c r="X231" s="22">
        <v>398414</v>
      </c>
      <c r="Z231" s="5">
        <v>318731</v>
      </c>
      <c r="AA231" s="4"/>
      <c r="AB231" s="4">
        <f t="shared" ref="AB231:AB235" si="234">X231-Z231</f>
        <v>79683</v>
      </c>
      <c r="AC231" s="12">
        <f>AB231/Z231</f>
        <v>0.25000078436047951</v>
      </c>
      <c r="AD231" s="12"/>
      <c r="AE231" s="42"/>
      <c r="AH231" s="4"/>
      <c r="AI231" s="4"/>
      <c r="AJ231" s="12"/>
      <c r="AK231" s="12"/>
      <c r="AM231" s="12"/>
      <c r="AO231" s="4"/>
      <c r="AP231" s="4"/>
      <c r="AQ231" s="12"/>
      <c r="AS231" s="5">
        <v>190490</v>
      </c>
      <c r="AU231" s="5">
        <f>BG231*0.8</f>
        <v>0</v>
      </c>
      <c r="AV231" s="4"/>
      <c r="AW231" s="4">
        <f>AS231-AU231</f>
        <v>190490</v>
      </c>
      <c r="AX231" s="12">
        <v>0</v>
      </c>
      <c r="AZ231" s="7">
        <v>272128</v>
      </c>
      <c r="BB231" s="5">
        <v>500000</v>
      </c>
      <c r="BC231" s="4"/>
      <c r="BD231" s="4">
        <f>AZ231-BB231</f>
        <v>-227872</v>
      </c>
      <c r="BE231" s="12">
        <f>BD231/BB231</f>
        <v>-0.45574399999999998</v>
      </c>
      <c r="BH231" s="7">
        <v>555364</v>
      </c>
      <c r="BJ231" s="5">
        <v>500000</v>
      </c>
      <c r="BK231" s="4"/>
      <c r="BL231" s="4">
        <f>BH231-BJ231</f>
        <v>55364</v>
      </c>
      <c r="BM231" s="12">
        <f>BL231/BJ231</f>
        <v>0.11072799999999999</v>
      </c>
      <c r="BO231" s="4">
        <v>555364</v>
      </c>
      <c r="BQ231" s="4">
        <v>700000</v>
      </c>
      <c r="BR231" s="4"/>
      <c r="BS231" s="4">
        <f>BO231-BQ231</f>
        <v>-144636</v>
      </c>
      <c r="BT231" s="12">
        <f>BS231/BQ231</f>
        <v>-0.20662285714285714</v>
      </c>
      <c r="BV231" s="4">
        <v>793377</v>
      </c>
      <c r="BW231" s="4"/>
      <c r="BX231" s="4">
        <v>341960</v>
      </c>
    </row>
    <row r="232" spans="1:76" x14ac:dyDescent="0.35">
      <c r="A232">
        <v>83700</v>
      </c>
      <c r="B232" t="s">
        <v>231</v>
      </c>
      <c r="C232" s="5">
        <f>E232*0.8</f>
        <v>1341293.6000000001</v>
      </c>
      <c r="E232" s="51">
        <v>1676617</v>
      </c>
      <c r="G232" s="28">
        <f>I232*0.8</f>
        <v>1577992</v>
      </c>
      <c r="H232" s="12"/>
      <c r="I232" s="22">
        <v>1972490</v>
      </c>
      <c r="K232" s="5">
        <f>P232*0.8</f>
        <v>1856461.6</v>
      </c>
      <c r="L232" s="4"/>
      <c r="M232" s="4">
        <f t="shared" si="208"/>
        <v>116028.39999999991</v>
      </c>
      <c r="N232" s="12">
        <f>M232/K232</f>
        <v>6.2499757603389106E-2</v>
      </c>
      <c r="O232" s="12"/>
      <c r="P232" s="22">
        <v>2320577</v>
      </c>
      <c r="R232" s="5">
        <v>1882921</v>
      </c>
      <c r="S232" s="4"/>
      <c r="T232" s="4">
        <f t="shared" si="209"/>
        <v>437656</v>
      </c>
      <c r="U232" s="12">
        <f>T232/R232</f>
        <v>0.23243460559418053</v>
      </c>
      <c r="V232" s="12"/>
      <c r="X232" s="22">
        <v>2353651</v>
      </c>
      <c r="Z232" s="5">
        <v>1882921</v>
      </c>
      <c r="AA232" s="4"/>
      <c r="AB232" s="4">
        <f t="shared" si="234"/>
        <v>470730</v>
      </c>
      <c r="AC232" s="12">
        <f>AB232/Z232</f>
        <v>0.24999986722756823</v>
      </c>
      <c r="AD232" s="12"/>
      <c r="AE232" s="42"/>
      <c r="AH232" s="4"/>
      <c r="AI232" s="4"/>
      <c r="AJ232" s="12"/>
      <c r="AK232" s="12"/>
      <c r="AM232" s="12"/>
      <c r="AO232" s="4"/>
      <c r="AP232" s="4"/>
      <c r="AQ232" s="12"/>
      <c r="AS232" s="5">
        <v>2574144</v>
      </c>
      <c r="AU232" s="5">
        <f>BG232*0.9</f>
        <v>0</v>
      </c>
      <c r="AV232" s="4"/>
      <c r="AW232" s="4">
        <f>AS232-AU232</f>
        <v>2574144</v>
      </c>
      <c r="AX232" s="12">
        <v>0</v>
      </c>
      <c r="AZ232" s="7">
        <v>3028405</v>
      </c>
      <c r="BB232" s="5">
        <v>4191565</v>
      </c>
      <c r="BC232" s="4"/>
      <c r="BD232" s="4">
        <f>AZ232-BB232</f>
        <v>-1163160</v>
      </c>
      <c r="BE232" s="12">
        <f>BD232/BB232</f>
        <v>-0.27750016998424215</v>
      </c>
      <c r="BH232" s="7">
        <v>4191565</v>
      </c>
      <c r="BJ232" s="5">
        <v>3500000</v>
      </c>
      <c r="BK232" s="4"/>
      <c r="BL232" s="4">
        <f>BH232-BJ232</f>
        <v>691565</v>
      </c>
      <c r="BM232" s="12">
        <f>BL232/BJ232</f>
        <v>0.19758999999999999</v>
      </c>
      <c r="BO232" s="4">
        <v>4134992</v>
      </c>
      <c r="BQ232" s="4">
        <v>5000000</v>
      </c>
      <c r="BR232" s="4"/>
      <c r="BS232" s="4">
        <f>BO232-BQ232</f>
        <v>-865008</v>
      </c>
      <c r="BT232" s="12">
        <f>BS232/BQ232</f>
        <v>-0.17300160000000001</v>
      </c>
      <c r="BV232" s="4">
        <v>3029892</v>
      </c>
      <c r="BW232" s="4"/>
      <c r="BX232" s="4">
        <v>2559388</v>
      </c>
    </row>
    <row r="233" spans="1:76" x14ac:dyDescent="0.35">
      <c r="A233">
        <v>83900</v>
      </c>
      <c r="B233" t="s">
        <v>232</v>
      </c>
      <c r="C233" s="5">
        <f>E233*0.8</f>
        <v>189056</v>
      </c>
      <c r="E233" s="51">
        <v>236320</v>
      </c>
      <c r="G233" s="28">
        <f>I233*0.8</f>
        <v>270080</v>
      </c>
      <c r="H233" s="12"/>
      <c r="I233" s="22">
        <v>337600</v>
      </c>
      <c r="K233" s="5">
        <f>P233*0.8</f>
        <v>385828.80000000005</v>
      </c>
      <c r="L233" s="4"/>
      <c r="M233" s="4">
        <f t="shared" si="208"/>
        <v>-48228.800000000047</v>
      </c>
      <c r="N233" s="12"/>
      <c r="O233" s="12"/>
      <c r="P233" s="22">
        <v>482286</v>
      </c>
      <c r="R233" s="5">
        <v>431184</v>
      </c>
      <c r="S233" s="4"/>
      <c r="T233" s="4">
        <f t="shared" si="209"/>
        <v>51102</v>
      </c>
      <c r="U233" s="12"/>
      <c r="V233" s="12"/>
      <c r="X233" s="22">
        <v>538980</v>
      </c>
      <c r="Z233" s="5">
        <v>431184</v>
      </c>
      <c r="AA233" s="4"/>
      <c r="AB233" s="4">
        <f t="shared" si="234"/>
        <v>107796</v>
      </c>
      <c r="AC233" s="12"/>
      <c r="AD233" s="12"/>
      <c r="AE233" s="42"/>
      <c r="AH233" s="4"/>
      <c r="AI233" s="4"/>
      <c r="AJ233" s="12"/>
      <c r="AK233" s="12"/>
      <c r="AM233" s="12"/>
      <c r="AO233" s="4"/>
      <c r="AP233" s="4"/>
      <c r="AQ233" s="12"/>
      <c r="AS233" s="5">
        <v>350000</v>
      </c>
      <c r="AV233" s="4"/>
      <c r="AW233" s="4"/>
      <c r="AX233" s="12"/>
      <c r="BC233" s="4"/>
      <c r="BD233" s="4"/>
      <c r="BE233" s="12"/>
      <c r="BK233" s="4"/>
      <c r="BL233" s="4"/>
      <c r="BM233" s="12"/>
      <c r="BO233" s="4"/>
      <c r="BQ233" s="4"/>
      <c r="BR233" s="4"/>
      <c r="BS233" s="4"/>
      <c r="BT233" s="12"/>
      <c r="BV233" s="4"/>
      <c r="BW233" s="4"/>
      <c r="BX233" s="4"/>
    </row>
    <row r="234" spans="1:76" x14ac:dyDescent="0.35">
      <c r="A234">
        <v>83905</v>
      </c>
      <c r="B234" t="s">
        <v>233</v>
      </c>
      <c r="C234" s="5">
        <f>E234*0.8</f>
        <v>220072.80000000002</v>
      </c>
      <c r="E234" s="51">
        <v>275091</v>
      </c>
      <c r="G234" s="28">
        <f>I234*0.8</f>
        <v>203565.6</v>
      </c>
      <c r="H234" s="12"/>
      <c r="I234" s="22">
        <v>254457</v>
      </c>
      <c r="K234" s="5">
        <f>P234*0.8</f>
        <v>298184</v>
      </c>
      <c r="L234" s="4"/>
      <c r="M234" s="4">
        <f t="shared" si="208"/>
        <v>-43727</v>
      </c>
      <c r="N234" s="12">
        <f>M234/K234</f>
        <v>-0.1466443538218013</v>
      </c>
      <c r="O234" s="12"/>
      <c r="P234" s="22">
        <v>372730</v>
      </c>
      <c r="R234" s="5">
        <v>374649</v>
      </c>
      <c r="S234" s="4"/>
      <c r="T234" s="4">
        <f t="shared" si="209"/>
        <v>-1919</v>
      </c>
      <c r="U234" s="12">
        <f>T234/R234</f>
        <v>-5.1221276448088745E-3</v>
      </c>
      <c r="V234" s="12"/>
      <c r="X234" s="22">
        <v>438311</v>
      </c>
      <c r="Z234" s="5">
        <v>374649</v>
      </c>
      <c r="AA234" s="4"/>
      <c r="AB234" s="4">
        <f t="shared" si="234"/>
        <v>63662</v>
      </c>
      <c r="AC234" s="12">
        <f>AB234/Z234</f>
        <v>0.16992438255540518</v>
      </c>
      <c r="AD234" s="12"/>
      <c r="AE234" s="42"/>
      <c r="AH234" s="4"/>
      <c r="AI234" s="4"/>
      <c r="AJ234" s="12"/>
      <c r="AK234" s="12"/>
      <c r="AM234" s="12"/>
      <c r="AO234" s="4"/>
      <c r="AP234" s="4"/>
      <c r="AQ234" s="12"/>
      <c r="AS234" s="5">
        <v>730858</v>
      </c>
      <c r="AU234" s="5">
        <f>BG234*0.85</f>
        <v>0</v>
      </c>
      <c r="AV234" s="4"/>
      <c r="AW234" s="4">
        <f>AS234-AU234</f>
        <v>730858</v>
      </c>
      <c r="AX234" s="12">
        <v>0</v>
      </c>
      <c r="AZ234" s="7">
        <v>320727</v>
      </c>
      <c r="BB234" s="5">
        <v>350000</v>
      </c>
      <c r="BC234" s="4"/>
      <c r="BD234" s="4">
        <f>AZ234-BB234</f>
        <v>-29273</v>
      </c>
      <c r="BE234" s="12">
        <f>BD234/BB234</f>
        <v>-8.3637142857142854E-2</v>
      </c>
      <c r="BH234" s="7">
        <v>395959</v>
      </c>
      <c r="BJ234" s="5">
        <v>350000</v>
      </c>
      <c r="BK234" s="4"/>
      <c r="BL234" s="4">
        <f>BH234-BJ234</f>
        <v>45959</v>
      </c>
      <c r="BM234" s="12">
        <f>BL234/BJ234</f>
        <v>0.13131142857142858</v>
      </c>
      <c r="BO234" s="4">
        <v>395959</v>
      </c>
      <c r="BQ234" s="4">
        <v>350000</v>
      </c>
      <c r="BR234" s="4"/>
      <c r="BS234" s="4">
        <f>BO234-BQ234</f>
        <v>45959</v>
      </c>
      <c r="BT234" s="12">
        <f>BS234/BQ234</f>
        <v>0.13131142857142858</v>
      </c>
      <c r="BV234" s="4">
        <v>439954</v>
      </c>
      <c r="BW234" s="4"/>
      <c r="BX234" s="4">
        <v>611060</v>
      </c>
    </row>
    <row r="235" spans="1:76" x14ac:dyDescent="0.35">
      <c r="A235">
        <v>83999</v>
      </c>
      <c r="B235" t="s">
        <v>234</v>
      </c>
      <c r="C235" s="5">
        <f t="shared" ref="C235" si="235">SUM(C230:C234)</f>
        <v>67000422.399999999</v>
      </c>
      <c r="D235" s="5"/>
      <c r="E235" s="5">
        <f t="shared" ref="E235" si="236">SUM(E230:E234)</f>
        <v>67438028</v>
      </c>
      <c r="F235" s="5"/>
      <c r="G235" s="28">
        <f>SUM(G230:G234)</f>
        <v>58889818.399999999</v>
      </c>
      <c r="H235" s="12"/>
      <c r="I235" s="22">
        <f>SUM(I230:I234)</f>
        <v>62799773</v>
      </c>
      <c r="K235" s="5">
        <f>SUM(K230:K234)</f>
        <v>59459304</v>
      </c>
      <c r="L235" s="4"/>
      <c r="M235" s="4">
        <f t="shared" si="208"/>
        <v>3340469</v>
      </c>
      <c r="N235" s="12">
        <f>M235/K235</f>
        <v>5.6180761887155622E-2</v>
      </c>
      <c r="O235" s="12"/>
      <c r="P235" s="22">
        <f>SUM(P230:P234)</f>
        <v>60161630</v>
      </c>
      <c r="R235" s="5">
        <f>SUM(R230:R234)</f>
        <v>52607485</v>
      </c>
      <c r="S235" s="4"/>
      <c r="T235" s="4">
        <f t="shared" si="209"/>
        <v>7554145</v>
      </c>
      <c r="U235" s="12">
        <f>T235/R235</f>
        <v>0.14359449040378949</v>
      </c>
      <c r="V235" s="12"/>
      <c r="X235" s="22">
        <f>SUM(X230:X234)</f>
        <v>53329356</v>
      </c>
      <c r="Z235" s="5">
        <f>SUM(Z230:Z234)</f>
        <v>52607485</v>
      </c>
      <c r="AA235" s="4"/>
      <c r="AB235" s="4">
        <f t="shared" si="234"/>
        <v>721871</v>
      </c>
      <c r="AC235" s="12">
        <f>AB235/Z235</f>
        <v>1.3721830648243305E-2</v>
      </c>
      <c r="AD235" s="12"/>
      <c r="AE235" s="42"/>
      <c r="AH235" s="4"/>
      <c r="AI235" s="4"/>
      <c r="AJ235" s="12"/>
      <c r="AK235" s="12"/>
      <c r="AM235" s="12"/>
      <c r="AO235" s="4"/>
      <c r="AP235" s="4"/>
      <c r="AQ235" s="12"/>
      <c r="AS235" s="5">
        <f>SUM(AS230:AS234)</f>
        <v>48595492</v>
      </c>
      <c r="AU235" s="5">
        <f>SUM(AU230:AU234)</f>
        <v>0</v>
      </c>
      <c r="AV235" s="4"/>
      <c r="AW235" s="4">
        <f>AS235-AU235</f>
        <v>48595492</v>
      </c>
      <c r="AX235" s="12">
        <v>0</v>
      </c>
      <c r="AZ235" s="7">
        <f>SUM(AZ230:AZ234)</f>
        <v>44171260</v>
      </c>
      <c r="BB235" s="5">
        <f>SUM(BB230:BB234)</f>
        <v>39241565</v>
      </c>
      <c r="BC235" s="4"/>
      <c r="BD235" s="4">
        <f>AZ235-BB235</f>
        <v>4929695</v>
      </c>
      <c r="BE235" s="12">
        <f>BD235/BB235</f>
        <v>0.12562432206768512</v>
      </c>
      <c r="BH235" s="7">
        <f>SUM(BH230:BH234)</f>
        <v>39342888</v>
      </c>
      <c r="BJ235" s="5">
        <f>SUM(BJ230:BJ234)</f>
        <v>38550000</v>
      </c>
      <c r="BK235" s="4"/>
      <c r="BL235" s="4">
        <f>BH235-BJ235</f>
        <v>792888</v>
      </c>
      <c r="BM235" s="12">
        <f>BL235/BJ235</f>
        <v>2.0567782101167314E-2</v>
      </c>
      <c r="BO235" s="4">
        <f>SUM(BO230:BO234)</f>
        <v>39286315</v>
      </c>
      <c r="BQ235" s="4">
        <f>SUM(BQ230:BQ234)</f>
        <v>35300000</v>
      </c>
      <c r="BR235" s="4"/>
      <c r="BS235" s="4">
        <f>BO235-BQ235</f>
        <v>3986315</v>
      </c>
      <c r="BT235" s="12">
        <f>BS235/BQ235</f>
        <v>0.11292677053824363</v>
      </c>
      <c r="BV235" s="4">
        <f>SUM(BV230:BV234)</f>
        <v>38463223</v>
      </c>
      <c r="BW235" s="4"/>
      <c r="BX235" s="4">
        <v>32883070</v>
      </c>
    </row>
    <row r="236" spans="1:76" x14ac:dyDescent="0.35">
      <c r="G236" s="28"/>
      <c r="H236" s="4"/>
      <c r="L236" s="4"/>
      <c r="M236" s="4"/>
      <c r="N236" s="4"/>
      <c r="O236" s="4"/>
      <c r="S236" s="4"/>
      <c r="T236" s="4"/>
      <c r="U236" s="4"/>
      <c r="V236" s="4"/>
      <c r="AA236" s="4"/>
      <c r="AB236" s="4"/>
      <c r="AC236" s="4"/>
      <c r="AD236" s="4"/>
      <c r="AH236" s="4"/>
      <c r="AI236" s="4"/>
      <c r="AJ236" s="4"/>
      <c r="AK236" s="4"/>
      <c r="AM236" s="4"/>
      <c r="AO236" s="4"/>
      <c r="AP236" s="4"/>
      <c r="AQ236" s="4"/>
      <c r="AV236" s="4"/>
      <c r="AW236" s="4"/>
      <c r="AX236" s="4"/>
      <c r="BC236" s="4"/>
      <c r="BD236" s="4"/>
      <c r="BE236" s="4"/>
      <c r="BK236" s="4"/>
      <c r="BL236" s="4"/>
      <c r="BM236" s="4"/>
      <c r="BO236" s="4"/>
      <c r="BQ236" s="4"/>
      <c r="BR236" s="4"/>
      <c r="BS236" s="4"/>
      <c r="BT236" s="4"/>
      <c r="BV236" s="4"/>
      <c r="BW236" s="4"/>
      <c r="BX236" s="4"/>
    </row>
    <row r="237" spans="1:76" s="3" customFormat="1" x14ac:dyDescent="0.35">
      <c r="A237" s="3">
        <v>88000</v>
      </c>
      <c r="B237" s="3" t="s">
        <v>235</v>
      </c>
      <c r="C237" s="53"/>
      <c r="E237" s="53"/>
      <c r="G237" s="30"/>
      <c r="I237" s="21"/>
      <c r="K237" s="8"/>
      <c r="P237" s="21"/>
      <c r="R237" s="8"/>
      <c r="X237" s="21"/>
      <c r="Z237" s="8"/>
      <c r="AE237" s="21"/>
      <c r="AG237" s="8"/>
      <c r="AL237" s="8"/>
      <c r="AN237" s="8"/>
      <c r="AR237" s="8"/>
      <c r="AS237" s="8"/>
      <c r="AU237" s="8"/>
      <c r="AY237" s="8"/>
      <c r="AZ237" s="8"/>
      <c r="BB237" s="8"/>
      <c r="BF237" s="8"/>
      <c r="BH237" s="8"/>
      <c r="BJ237" s="8"/>
      <c r="BP237" s="8"/>
    </row>
    <row r="238" spans="1:76" x14ac:dyDescent="0.35">
      <c r="A238">
        <v>88200</v>
      </c>
      <c r="B238" t="s">
        <v>236</v>
      </c>
      <c r="E238" s="51">
        <v>10080218</v>
      </c>
      <c r="G238" s="28" t="s">
        <v>237</v>
      </c>
      <c r="H238" s="12"/>
      <c r="I238" s="22"/>
      <c r="K238" s="5">
        <v>0</v>
      </c>
      <c r="L238" s="4"/>
      <c r="M238" s="4">
        <f>I238-K238</f>
        <v>0</v>
      </c>
      <c r="N238" s="12">
        <v>0</v>
      </c>
      <c r="O238" s="12"/>
      <c r="P238" s="22"/>
      <c r="R238" s="5">
        <v>0</v>
      </c>
      <c r="S238" s="4"/>
      <c r="T238" s="4">
        <f>AE238-R238</f>
        <v>0</v>
      </c>
      <c r="U238" s="12">
        <v>0</v>
      </c>
      <c r="V238" s="12"/>
      <c r="X238" s="22"/>
      <c r="Z238" s="5">
        <v>0</v>
      </c>
      <c r="AA238" s="4"/>
      <c r="AB238" s="4">
        <f t="shared" ref="AB238:AB248" si="237">AN238-Z238</f>
        <v>0</v>
      </c>
      <c r="AC238" s="12">
        <v>0</v>
      </c>
      <c r="AD238" s="12"/>
      <c r="AE238" s="42"/>
      <c r="AH238" s="4"/>
      <c r="AI238" s="4"/>
      <c r="AJ238" s="12"/>
      <c r="AK238" s="12"/>
      <c r="AM238" s="12"/>
      <c r="AO238" s="4"/>
      <c r="AP238" s="4"/>
      <c r="AQ238" s="12"/>
      <c r="AS238" s="5">
        <v>2603874</v>
      </c>
      <c r="AU238" s="5">
        <f t="shared" ref="AU238:AU247" si="238">BG238</f>
        <v>0</v>
      </c>
      <c r="AV238" s="4"/>
      <c r="AW238" s="4">
        <f t="shared" ref="AW238:AW247" si="239">AS238-AU238</f>
        <v>2603874</v>
      </c>
      <c r="AX238" s="12">
        <v>0</v>
      </c>
      <c r="AZ238" s="7">
        <v>800101</v>
      </c>
      <c r="BB238" s="5">
        <f>BH238</f>
        <v>2076357</v>
      </c>
      <c r="BC238" s="4"/>
      <c r="BD238" s="4">
        <f t="shared" ref="BD238:BD253" si="240">AZ238-BB238</f>
        <v>-1276256</v>
      </c>
      <c r="BE238" s="12">
        <f>BD238/BB238</f>
        <v>-0.61466115894328388</v>
      </c>
      <c r="BH238" s="7">
        <v>2076357</v>
      </c>
      <c r="BJ238" s="5">
        <f t="shared" ref="BJ238:BJ251" si="241">BO238</f>
        <v>2141797</v>
      </c>
      <c r="BK238" s="4"/>
      <c r="BL238" s="4">
        <f t="shared" ref="BL238:BL253" si="242">BH238-BJ238</f>
        <v>-65440</v>
      </c>
      <c r="BM238" s="12">
        <f>BL238/BJ238</f>
        <v>-3.0553782641398786E-2</v>
      </c>
      <c r="BO238" s="4">
        <v>2141797</v>
      </c>
      <c r="BQ238" s="4">
        <v>704775</v>
      </c>
      <c r="BR238" s="4"/>
      <c r="BS238" s="4">
        <f t="shared" ref="BS238:BS247" si="243">BO238-BQ238</f>
        <v>1437022</v>
      </c>
      <c r="BT238" s="12">
        <f>BS238/BQ238</f>
        <v>2.0389798162534141</v>
      </c>
      <c r="BV238" s="4">
        <v>704775</v>
      </c>
      <c r="BW238" s="4"/>
      <c r="BX238" s="4">
        <v>2484091</v>
      </c>
    </row>
    <row r="239" spans="1:76" x14ac:dyDescent="0.35">
      <c r="A239">
        <v>88201</v>
      </c>
      <c r="B239" t="s">
        <v>238</v>
      </c>
      <c r="E239" s="51">
        <v>15845748</v>
      </c>
      <c r="G239" s="28" t="s">
        <v>237</v>
      </c>
      <c r="H239" s="12"/>
      <c r="I239" s="22"/>
      <c r="K239" s="5">
        <v>0</v>
      </c>
      <c r="L239" s="4"/>
      <c r="M239" s="4">
        <f t="shared" ref="M239:M248" si="244">W239-K239</f>
        <v>0</v>
      </c>
      <c r="N239" s="12">
        <v>0</v>
      </c>
      <c r="O239" s="12"/>
      <c r="P239" s="22"/>
      <c r="R239" s="5">
        <v>0</v>
      </c>
      <c r="S239" s="4"/>
      <c r="T239" s="4">
        <f t="shared" ref="T239:T248" si="245">AE239-R239</f>
        <v>0</v>
      </c>
      <c r="U239" s="12">
        <v>0</v>
      </c>
      <c r="V239" s="12"/>
      <c r="X239" s="22"/>
      <c r="Z239" s="5">
        <v>0</v>
      </c>
      <c r="AA239" s="4"/>
      <c r="AB239" s="4">
        <f t="shared" si="237"/>
        <v>0</v>
      </c>
      <c r="AC239" s="12">
        <v>0</v>
      </c>
      <c r="AD239" s="12"/>
      <c r="AE239" s="42"/>
      <c r="AH239" s="4"/>
      <c r="AI239" s="4"/>
      <c r="AJ239" s="12"/>
      <c r="AK239" s="12"/>
      <c r="AM239" s="12"/>
      <c r="AO239" s="4"/>
      <c r="AP239" s="4"/>
      <c r="AQ239" s="12"/>
      <c r="AS239" s="5">
        <v>231091</v>
      </c>
      <c r="AU239" s="5">
        <f t="shared" si="238"/>
        <v>0</v>
      </c>
      <c r="AV239" s="4"/>
      <c r="AW239" s="4">
        <f t="shared" si="239"/>
        <v>231091</v>
      </c>
      <c r="AX239" s="12">
        <v>0</v>
      </c>
      <c r="AZ239" s="7">
        <v>142975</v>
      </c>
      <c r="BB239" s="5">
        <f t="shared" ref="BB239:BB251" si="246">BH239</f>
        <v>222608</v>
      </c>
      <c r="BC239" s="4"/>
      <c r="BD239" s="4">
        <f t="shared" si="240"/>
        <v>-79633</v>
      </c>
      <c r="BE239" s="12">
        <f t="shared" ref="BE239:BE243" si="247">BD239/BB239</f>
        <v>-0.35772748508589092</v>
      </c>
      <c r="BH239" s="7">
        <v>222608</v>
      </c>
      <c r="BJ239" s="5">
        <f t="shared" si="241"/>
        <v>71470</v>
      </c>
      <c r="BK239" s="4"/>
      <c r="BL239" s="4">
        <f t="shared" si="242"/>
        <v>151138</v>
      </c>
      <c r="BM239" s="12">
        <f t="shared" ref="BM239:BM243" si="248">BL239/BJ239</f>
        <v>2.1147054708269204</v>
      </c>
      <c r="BO239" s="4">
        <v>71470</v>
      </c>
      <c r="BQ239" s="4">
        <v>1458265</v>
      </c>
      <c r="BR239" s="4"/>
      <c r="BS239" s="4">
        <f t="shared" si="243"/>
        <v>-1386795</v>
      </c>
      <c r="BT239" s="12">
        <f t="shared" ref="BT239:BT243" si="249">BS239/BQ239</f>
        <v>-0.9509897035175362</v>
      </c>
      <c r="BV239" s="4">
        <v>1458265</v>
      </c>
      <c r="BW239" s="4"/>
      <c r="BX239" s="4">
        <v>266715</v>
      </c>
    </row>
    <row r="240" spans="1:76" x14ac:dyDescent="0.35">
      <c r="A240">
        <v>88202</v>
      </c>
      <c r="B240" t="s">
        <v>239</v>
      </c>
      <c r="E240" s="51">
        <v>5048</v>
      </c>
      <c r="G240" s="28" t="s">
        <v>237</v>
      </c>
      <c r="H240" s="12"/>
      <c r="I240" s="22"/>
      <c r="K240" s="5">
        <v>0</v>
      </c>
      <c r="L240" s="4"/>
      <c r="M240" s="4">
        <f t="shared" si="244"/>
        <v>0</v>
      </c>
      <c r="N240" s="12">
        <v>0</v>
      </c>
      <c r="O240" s="12"/>
      <c r="P240" s="22"/>
      <c r="R240" s="5">
        <v>0</v>
      </c>
      <c r="S240" s="4"/>
      <c r="T240" s="4">
        <f t="shared" si="245"/>
        <v>0</v>
      </c>
      <c r="U240" s="12">
        <v>0</v>
      </c>
      <c r="V240" s="12"/>
      <c r="X240" s="22"/>
      <c r="Z240" s="5">
        <v>0</v>
      </c>
      <c r="AA240" s="4"/>
      <c r="AB240" s="4">
        <f t="shared" si="237"/>
        <v>0</v>
      </c>
      <c r="AC240" s="12">
        <v>0</v>
      </c>
      <c r="AD240" s="12"/>
      <c r="AE240" s="42"/>
      <c r="AH240" s="4"/>
      <c r="AI240" s="4"/>
      <c r="AJ240" s="12"/>
      <c r="AK240" s="12"/>
      <c r="AM240" s="12"/>
      <c r="AO240" s="4"/>
      <c r="AP240" s="4"/>
      <c r="AQ240" s="12"/>
      <c r="AS240" s="5">
        <v>42734</v>
      </c>
      <c r="AU240" s="5">
        <f t="shared" si="238"/>
        <v>0</v>
      </c>
      <c r="AV240" s="4"/>
      <c r="AW240" s="4">
        <f t="shared" si="239"/>
        <v>42734</v>
      </c>
      <c r="AX240" s="12">
        <v>0</v>
      </c>
      <c r="AZ240" s="7">
        <v>42533</v>
      </c>
      <c r="BB240" s="5">
        <f t="shared" si="246"/>
        <v>42253</v>
      </c>
      <c r="BC240" s="4"/>
      <c r="BD240" s="4">
        <f t="shared" si="240"/>
        <v>280</v>
      </c>
      <c r="BE240" s="12">
        <f t="shared" si="247"/>
        <v>6.626748396563558E-3</v>
      </c>
      <c r="BH240" s="7">
        <v>42253</v>
      </c>
      <c r="BJ240" s="5">
        <f t="shared" si="241"/>
        <v>41840</v>
      </c>
      <c r="BK240" s="4"/>
      <c r="BL240" s="4">
        <f t="shared" si="242"/>
        <v>413</v>
      </c>
      <c r="BM240" s="12">
        <f t="shared" si="248"/>
        <v>9.8709369024856594E-3</v>
      </c>
      <c r="BO240" s="4">
        <v>41840</v>
      </c>
      <c r="BQ240" s="4">
        <v>41132</v>
      </c>
      <c r="BR240" s="4"/>
      <c r="BS240" s="4">
        <f t="shared" si="243"/>
        <v>708</v>
      </c>
      <c r="BT240" s="12">
        <f t="shared" si="249"/>
        <v>1.7212875619955267E-2</v>
      </c>
      <c r="BV240" s="4">
        <v>41132</v>
      </c>
      <c r="BW240" s="4"/>
      <c r="BX240" s="4">
        <v>40555</v>
      </c>
    </row>
    <row r="241" spans="1:76" x14ac:dyDescent="0.35">
      <c r="A241">
        <v>88203</v>
      </c>
      <c r="B241" t="s">
        <v>240</v>
      </c>
      <c r="E241" s="51">
        <v>2563472</v>
      </c>
      <c r="G241" s="28" t="s">
        <v>237</v>
      </c>
      <c r="H241" s="12"/>
      <c r="I241" s="22"/>
      <c r="K241" s="5">
        <v>0</v>
      </c>
      <c r="L241" s="4"/>
      <c r="M241" s="4">
        <f t="shared" si="244"/>
        <v>0</v>
      </c>
      <c r="N241" s="12">
        <v>0</v>
      </c>
      <c r="O241" s="12"/>
      <c r="P241" s="22"/>
      <c r="R241" s="5">
        <v>0</v>
      </c>
      <c r="S241" s="4"/>
      <c r="T241" s="4">
        <f t="shared" si="245"/>
        <v>0</v>
      </c>
      <c r="U241" s="12">
        <v>0</v>
      </c>
      <c r="V241" s="12"/>
      <c r="X241" s="22"/>
      <c r="Z241" s="5">
        <v>0</v>
      </c>
      <c r="AA241" s="4"/>
      <c r="AB241" s="4">
        <f t="shared" si="237"/>
        <v>0</v>
      </c>
      <c r="AC241" s="12">
        <v>0</v>
      </c>
      <c r="AD241" s="12"/>
      <c r="AE241" s="42"/>
      <c r="AH241" s="4"/>
      <c r="AI241" s="4"/>
      <c r="AJ241" s="12"/>
      <c r="AK241" s="12"/>
      <c r="AM241" s="12"/>
      <c r="AO241" s="4"/>
      <c r="AP241" s="4"/>
      <c r="AQ241" s="12"/>
      <c r="AS241" s="5">
        <v>5544769</v>
      </c>
      <c r="AU241" s="5">
        <f t="shared" si="238"/>
        <v>0</v>
      </c>
      <c r="AV241" s="4"/>
      <c r="AW241" s="4">
        <f t="shared" si="239"/>
        <v>5544769</v>
      </c>
      <c r="AX241" s="12">
        <v>0</v>
      </c>
      <c r="AZ241" s="7">
        <v>7017873</v>
      </c>
      <c r="BB241" s="5">
        <f t="shared" si="246"/>
        <v>6606536</v>
      </c>
      <c r="BC241" s="4"/>
      <c r="BD241" s="4">
        <f t="shared" si="240"/>
        <v>411337</v>
      </c>
      <c r="BE241" s="12">
        <f t="shared" si="247"/>
        <v>6.226212950326767E-2</v>
      </c>
      <c r="BH241" s="7">
        <v>6606536</v>
      </c>
      <c r="BJ241" s="5">
        <f t="shared" si="241"/>
        <v>2856836</v>
      </c>
      <c r="BK241" s="4"/>
      <c r="BL241" s="4">
        <f t="shared" si="242"/>
        <v>3749700</v>
      </c>
      <c r="BM241" s="12">
        <f t="shared" si="248"/>
        <v>1.3125359663627874</v>
      </c>
      <c r="BO241" s="4">
        <v>2856836</v>
      </c>
      <c r="BQ241" s="4">
        <v>5000000</v>
      </c>
      <c r="BR241" s="4"/>
      <c r="BS241" s="4">
        <f t="shared" si="243"/>
        <v>-2143164</v>
      </c>
      <c r="BT241" s="12">
        <f t="shared" si="249"/>
        <v>-0.42863279999999998</v>
      </c>
      <c r="BV241" s="4">
        <v>6346520</v>
      </c>
      <c r="BW241" s="4"/>
      <c r="BX241" s="4">
        <v>5378351</v>
      </c>
    </row>
    <row r="242" spans="1:76" x14ac:dyDescent="0.35">
      <c r="A242">
        <v>88204</v>
      </c>
      <c r="B242" t="s">
        <v>241</v>
      </c>
      <c r="E242" s="51">
        <v>2883066</v>
      </c>
      <c r="G242" s="28" t="s">
        <v>237</v>
      </c>
      <c r="H242" s="12"/>
      <c r="I242" s="22"/>
      <c r="K242" s="5">
        <v>0</v>
      </c>
      <c r="L242" s="4"/>
      <c r="M242" s="4">
        <f t="shared" si="244"/>
        <v>0</v>
      </c>
      <c r="N242" s="12">
        <v>0</v>
      </c>
      <c r="O242" s="12"/>
      <c r="P242" s="22"/>
      <c r="R242" s="5">
        <v>0</v>
      </c>
      <c r="S242" s="4"/>
      <c r="T242" s="4">
        <f t="shared" si="245"/>
        <v>0</v>
      </c>
      <c r="U242" s="12">
        <v>0</v>
      </c>
      <c r="V242" s="12"/>
      <c r="X242" s="22"/>
      <c r="Z242" s="5">
        <v>0</v>
      </c>
      <c r="AA242" s="4"/>
      <c r="AB242" s="4">
        <f t="shared" si="237"/>
        <v>0</v>
      </c>
      <c r="AC242" s="12">
        <v>0</v>
      </c>
      <c r="AD242" s="12"/>
      <c r="AE242" s="42"/>
      <c r="AH242" s="4"/>
      <c r="AI242" s="4"/>
      <c r="AJ242" s="12"/>
      <c r="AK242" s="12"/>
      <c r="AM242" s="12"/>
      <c r="AO242" s="4"/>
      <c r="AP242" s="4"/>
      <c r="AQ242" s="12"/>
      <c r="AS242" s="5">
        <v>3197084</v>
      </c>
      <c r="AU242" s="5">
        <f t="shared" si="238"/>
        <v>0</v>
      </c>
      <c r="AV242" s="4"/>
      <c r="AW242" s="4">
        <f t="shared" si="239"/>
        <v>3197084</v>
      </c>
      <c r="AX242" s="12">
        <v>0</v>
      </c>
      <c r="AZ242" s="7">
        <v>3751085</v>
      </c>
      <c r="BB242" s="5">
        <f t="shared" si="246"/>
        <v>3520169</v>
      </c>
      <c r="BC242" s="4"/>
      <c r="BD242" s="4">
        <f t="shared" si="240"/>
        <v>230916</v>
      </c>
      <c r="BE242" s="12">
        <f t="shared" si="247"/>
        <v>6.5597986914832776E-2</v>
      </c>
      <c r="BH242" s="7">
        <v>3520169</v>
      </c>
      <c r="BJ242" s="5">
        <f t="shared" si="241"/>
        <v>3341554</v>
      </c>
      <c r="BK242" s="4"/>
      <c r="BL242" s="4">
        <f t="shared" si="242"/>
        <v>178615</v>
      </c>
      <c r="BM242" s="12">
        <f t="shared" si="248"/>
        <v>5.3452675012883227E-2</v>
      </c>
      <c r="BO242" s="4">
        <v>3341554</v>
      </c>
      <c r="BQ242" s="4">
        <v>2149208</v>
      </c>
      <c r="BR242" s="4"/>
      <c r="BS242" s="4">
        <f t="shared" si="243"/>
        <v>1192346</v>
      </c>
      <c r="BT242" s="12">
        <f t="shared" si="249"/>
        <v>0.55478390179079917</v>
      </c>
      <c r="BV242" s="4">
        <v>2149208</v>
      </c>
      <c r="BW242" s="4"/>
      <c r="BX242" s="4">
        <v>578071</v>
      </c>
    </row>
    <row r="243" spans="1:76" x14ac:dyDescent="0.35">
      <c r="A243">
        <v>88206</v>
      </c>
      <c r="B243" t="s">
        <v>242</v>
      </c>
      <c r="E243" s="51">
        <v>480</v>
      </c>
      <c r="G243" s="28" t="s">
        <v>237</v>
      </c>
      <c r="H243" s="12"/>
      <c r="I243" s="22"/>
      <c r="K243" s="5">
        <v>0</v>
      </c>
      <c r="L243" s="4"/>
      <c r="M243" s="4">
        <f t="shared" si="244"/>
        <v>0</v>
      </c>
      <c r="N243" s="12">
        <v>0</v>
      </c>
      <c r="O243" s="12"/>
      <c r="P243" s="22"/>
      <c r="R243" s="5">
        <v>0</v>
      </c>
      <c r="S243" s="4"/>
      <c r="T243" s="4">
        <f t="shared" si="245"/>
        <v>0</v>
      </c>
      <c r="U243" s="12">
        <v>0</v>
      </c>
      <c r="V243" s="12"/>
      <c r="X243" s="22"/>
      <c r="Z243" s="5">
        <v>0</v>
      </c>
      <c r="AA243" s="4"/>
      <c r="AB243" s="4">
        <f t="shared" si="237"/>
        <v>0</v>
      </c>
      <c r="AC243" s="12">
        <v>0</v>
      </c>
      <c r="AD243" s="12"/>
      <c r="AE243" s="42"/>
      <c r="AH243" s="4"/>
      <c r="AI243" s="4"/>
      <c r="AJ243" s="12"/>
      <c r="AK243" s="12"/>
      <c r="AM243" s="12"/>
      <c r="AO243" s="4"/>
      <c r="AP243" s="4"/>
      <c r="AQ243" s="12"/>
      <c r="AS243" s="5">
        <v>157798</v>
      </c>
      <c r="AU243" s="5">
        <f t="shared" si="238"/>
        <v>0</v>
      </c>
      <c r="AV243" s="4"/>
      <c r="AW243" s="4">
        <f t="shared" si="239"/>
        <v>157798</v>
      </c>
      <c r="AX243" s="12">
        <v>0</v>
      </c>
      <c r="AZ243" s="7">
        <v>338942</v>
      </c>
      <c r="BB243" s="5">
        <f t="shared" si="246"/>
        <v>333327</v>
      </c>
      <c r="BC243" s="4"/>
      <c r="BD243" s="4">
        <f t="shared" si="240"/>
        <v>5615</v>
      </c>
      <c r="BE243" s="12">
        <f t="shared" si="247"/>
        <v>1.6845320061081161E-2</v>
      </c>
      <c r="BH243" s="7">
        <v>333327</v>
      </c>
      <c r="BJ243" s="5">
        <f t="shared" si="241"/>
        <v>326510</v>
      </c>
      <c r="BK243" s="4"/>
      <c r="BL243" s="4">
        <f t="shared" si="242"/>
        <v>6817</v>
      </c>
      <c r="BM243" s="12">
        <f t="shared" si="248"/>
        <v>2.0878380447765764E-2</v>
      </c>
      <c r="BO243" s="4">
        <v>326510</v>
      </c>
      <c r="BQ243" s="4">
        <v>317551</v>
      </c>
      <c r="BR243" s="4"/>
      <c r="BS243" s="4">
        <f t="shared" si="243"/>
        <v>8959</v>
      </c>
      <c r="BT243" s="12">
        <f t="shared" si="249"/>
        <v>2.821279101624621E-2</v>
      </c>
      <c r="BV243" s="4">
        <v>317551</v>
      </c>
      <c r="BW243" s="4"/>
      <c r="BX243" s="4">
        <v>0</v>
      </c>
    </row>
    <row r="244" spans="1:76" x14ac:dyDescent="0.35">
      <c r="A244">
        <v>88207</v>
      </c>
      <c r="B244" t="s">
        <v>243</v>
      </c>
      <c r="E244" s="51">
        <v>0</v>
      </c>
      <c r="G244" s="28" t="s">
        <v>237</v>
      </c>
      <c r="H244" s="12"/>
      <c r="I244" s="22"/>
      <c r="K244" s="5">
        <v>0</v>
      </c>
      <c r="L244" s="4"/>
      <c r="M244" s="4">
        <f t="shared" si="244"/>
        <v>0</v>
      </c>
      <c r="N244" s="12">
        <v>1</v>
      </c>
      <c r="O244" s="12"/>
      <c r="P244" s="22"/>
      <c r="R244" s="5">
        <v>0</v>
      </c>
      <c r="S244" s="4"/>
      <c r="T244" s="4">
        <f t="shared" si="245"/>
        <v>0</v>
      </c>
      <c r="U244" s="12">
        <v>1</v>
      </c>
      <c r="V244" s="12"/>
      <c r="X244" s="22"/>
      <c r="Z244" s="5">
        <v>0</v>
      </c>
      <c r="AA244" s="4"/>
      <c r="AB244" s="4">
        <f t="shared" si="237"/>
        <v>0</v>
      </c>
      <c r="AC244" s="12">
        <v>1</v>
      </c>
      <c r="AD244" s="12"/>
      <c r="AE244" s="42"/>
      <c r="AH244" s="4"/>
      <c r="AI244" s="4"/>
      <c r="AJ244" s="12"/>
      <c r="AK244" s="12"/>
      <c r="AM244" s="12"/>
      <c r="AO244" s="4"/>
      <c r="AP244" s="4"/>
      <c r="AQ244" s="12"/>
      <c r="AS244" s="5">
        <v>0</v>
      </c>
      <c r="AU244" s="5">
        <f t="shared" si="238"/>
        <v>0</v>
      </c>
      <c r="AV244" s="4"/>
      <c r="AW244" s="4">
        <f t="shared" si="239"/>
        <v>0</v>
      </c>
      <c r="AX244" s="12">
        <v>1</v>
      </c>
      <c r="AZ244" s="7">
        <v>0</v>
      </c>
      <c r="BB244" s="5">
        <f t="shared" si="246"/>
        <v>0</v>
      </c>
      <c r="BC244" s="4"/>
      <c r="BD244" s="4">
        <f t="shared" si="240"/>
        <v>0</v>
      </c>
      <c r="BE244" s="12">
        <v>1</v>
      </c>
      <c r="BH244" s="7">
        <v>0</v>
      </c>
      <c r="BJ244" s="5">
        <f t="shared" si="241"/>
        <v>4008276</v>
      </c>
      <c r="BK244" s="4"/>
      <c r="BL244" s="4">
        <f t="shared" si="242"/>
        <v>-4008276</v>
      </c>
      <c r="BM244" s="12">
        <v>1</v>
      </c>
      <c r="BO244" s="4">
        <v>4008276</v>
      </c>
      <c r="BQ244" s="4">
        <v>0</v>
      </c>
      <c r="BR244" s="4"/>
      <c r="BS244" s="4">
        <f t="shared" si="243"/>
        <v>4008276</v>
      </c>
      <c r="BT244" s="12">
        <v>1</v>
      </c>
      <c r="BV244" s="4">
        <v>0</v>
      </c>
      <c r="BW244" s="4"/>
      <c r="BX244" s="4"/>
    </row>
    <row r="245" spans="1:76" x14ac:dyDescent="0.35">
      <c r="A245">
        <v>88209</v>
      </c>
      <c r="B245" t="s">
        <v>244</v>
      </c>
      <c r="E245" s="51">
        <v>205095</v>
      </c>
      <c r="G245" s="28" t="s">
        <v>237</v>
      </c>
      <c r="H245" s="12"/>
      <c r="I245" s="22"/>
      <c r="K245" s="5">
        <v>0</v>
      </c>
      <c r="L245" s="4"/>
      <c r="M245" s="4">
        <f t="shared" si="244"/>
        <v>0</v>
      </c>
      <c r="N245" s="12">
        <v>0</v>
      </c>
      <c r="O245" s="12"/>
      <c r="P245" s="22"/>
      <c r="R245" s="5">
        <v>0</v>
      </c>
      <c r="S245" s="4"/>
      <c r="T245" s="4">
        <f t="shared" si="245"/>
        <v>0</v>
      </c>
      <c r="U245" s="12">
        <v>0</v>
      </c>
      <c r="V245" s="12"/>
      <c r="X245" s="22"/>
      <c r="Z245" s="5">
        <v>0</v>
      </c>
      <c r="AA245" s="4"/>
      <c r="AB245" s="4">
        <f t="shared" si="237"/>
        <v>0</v>
      </c>
      <c r="AC245" s="12">
        <v>0</v>
      </c>
      <c r="AD245" s="12"/>
      <c r="AE245" s="42"/>
      <c r="AH245" s="4"/>
      <c r="AI245" s="4"/>
      <c r="AJ245" s="12"/>
      <c r="AK245" s="12"/>
      <c r="AM245" s="12"/>
      <c r="AO245" s="4"/>
      <c r="AP245" s="4"/>
      <c r="AQ245" s="12"/>
      <c r="AS245" s="5">
        <v>546509</v>
      </c>
      <c r="AU245" s="5">
        <f t="shared" si="238"/>
        <v>0</v>
      </c>
      <c r="AV245" s="4"/>
      <c r="AW245" s="4">
        <f t="shared" si="239"/>
        <v>546509</v>
      </c>
      <c r="AX245" s="12">
        <v>0</v>
      </c>
      <c r="AZ245" s="7">
        <v>625407</v>
      </c>
      <c r="BB245" s="5">
        <f t="shared" si="246"/>
        <v>575692</v>
      </c>
      <c r="BC245" s="4"/>
      <c r="BD245" s="4">
        <f t="shared" si="240"/>
        <v>49715</v>
      </c>
      <c r="BE245" s="12">
        <f t="shared" ref="BE245:BE253" si="250">BD245/BB245</f>
        <v>8.6356940864212112E-2</v>
      </c>
      <c r="BH245" s="7">
        <v>575692</v>
      </c>
      <c r="BJ245" s="5">
        <f t="shared" si="241"/>
        <v>236945</v>
      </c>
      <c r="BK245" s="4"/>
      <c r="BL245" s="4">
        <f t="shared" si="242"/>
        <v>338747</v>
      </c>
      <c r="BM245" s="12">
        <f t="shared" ref="BM245:BM253" si="251">BL245/BJ245</f>
        <v>1.4296440102133408</v>
      </c>
      <c r="BO245" s="4">
        <v>236945</v>
      </c>
      <c r="BQ245" s="4">
        <v>409552</v>
      </c>
      <c r="BR245" s="4"/>
      <c r="BS245" s="4">
        <f t="shared" si="243"/>
        <v>-172607</v>
      </c>
      <c r="BT245" s="12">
        <f t="shared" ref="BT245:BT247" si="252">BS245/BQ245</f>
        <v>-0.4214531976403485</v>
      </c>
      <c r="BV245" s="4">
        <v>409552</v>
      </c>
      <c r="BW245" s="4"/>
      <c r="BX245" s="4">
        <v>0</v>
      </c>
    </row>
    <row r="246" spans="1:76" x14ac:dyDescent="0.35">
      <c r="A246">
        <v>88210</v>
      </c>
      <c r="B246" t="s">
        <v>245</v>
      </c>
      <c r="E246" s="51">
        <v>10360</v>
      </c>
      <c r="G246" s="28" t="s">
        <v>237</v>
      </c>
      <c r="H246" s="12"/>
      <c r="I246" s="22"/>
      <c r="K246" s="5">
        <v>0</v>
      </c>
      <c r="L246" s="4"/>
      <c r="M246" s="4">
        <f t="shared" si="244"/>
        <v>0</v>
      </c>
      <c r="N246" s="12">
        <v>0</v>
      </c>
      <c r="O246" s="12"/>
      <c r="P246" s="22"/>
      <c r="R246" s="5">
        <v>0</v>
      </c>
      <c r="S246" s="4"/>
      <c r="T246" s="4">
        <f t="shared" si="245"/>
        <v>0</v>
      </c>
      <c r="U246" s="12">
        <v>0</v>
      </c>
      <c r="V246" s="12"/>
      <c r="X246" s="22"/>
      <c r="Z246" s="5">
        <v>0</v>
      </c>
      <c r="AA246" s="4"/>
      <c r="AB246" s="4">
        <f t="shared" si="237"/>
        <v>0</v>
      </c>
      <c r="AC246" s="12">
        <v>0</v>
      </c>
      <c r="AD246" s="12"/>
      <c r="AE246" s="42"/>
      <c r="AH246" s="4"/>
      <c r="AI246" s="4"/>
      <c r="AJ246" s="12"/>
      <c r="AK246" s="12"/>
      <c r="AM246" s="12"/>
      <c r="AO246" s="4"/>
      <c r="AP246" s="4"/>
      <c r="AQ246" s="12"/>
      <c r="AS246" s="5">
        <v>122397</v>
      </c>
      <c r="AU246" s="5">
        <f t="shared" si="238"/>
        <v>0</v>
      </c>
      <c r="AV246" s="4"/>
      <c r="AW246" s="4">
        <f t="shared" si="239"/>
        <v>122397</v>
      </c>
      <c r="AX246" s="12">
        <v>0</v>
      </c>
      <c r="AZ246" s="7">
        <v>200664</v>
      </c>
      <c r="BB246" s="5">
        <f t="shared" si="246"/>
        <v>199343</v>
      </c>
      <c r="BC246" s="4"/>
      <c r="BD246" s="4">
        <f t="shared" si="240"/>
        <v>1321</v>
      </c>
      <c r="BE246" s="12">
        <f t="shared" si="250"/>
        <v>6.6267689359546106E-3</v>
      </c>
      <c r="BH246" s="7">
        <v>199343</v>
      </c>
      <c r="BJ246" s="5">
        <f t="shared" si="241"/>
        <v>197398</v>
      </c>
      <c r="BK246" s="4"/>
      <c r="BL246" s="4">
        <f t="shared" si="242"/>
        <v>1945</v>
      </c>
      <c r="BM246" s="12">
        <f t="shared" si="251"/>
        <v>9.8531900019250447E-3</v>
      </c>
      <c r="BO246" s="4">
        <v>197398</v>
      </c>
      <c r="BQ246" s="4">
        <v>194064</v>
      </c>
      <c r="BR246" s="4"/>
      <c r="BS246" s="4">
        <f t="shared" si="243"/>
        <v>3334</v>
      </c>
      <c r="BT246" s="12">
        <f t="shared" si="252"/>
        <v>1.7179899414626103E-2</v>
      </c>
      <c r="BV246" s="4">
        <v>194064</v>
      </c>
      <c r="BW246" s="4"/>
      <c r="BX246" s="4">
        <v>191338</v>
      </c>
    </row>
    <row r="247" spans="1:76" x14ac:dyDescent="0.35">
      <c r="A247">
        <v>88213</v>
      </c>
      <c r="B247" t="s">
        <v>246</v>
      </c>
      <c r="E247" s="51">
        <v>0</v>
      </c>
      <c r="G247" s="28" t="s">
        <v>237</v>
      </c>
      <c r="H247" s="12"/>
      <c r="I247" s="22"/>
      <c r="K247" s="5">
        <v>0</v>
      </c>
      <c r="L247" s="4"/>
      <c r="M247" s="4">
        <f t="shared" si="244"/>
        <v>0</v>
      </c>
      <c r="N247" s="12">
        <v>0</v>
      </c>
      <c r="O247" s="12"/>
      <c r="P247" s="22"/>
      <c r="R247" s="5">
        <v>0</v>
      </c>
      <c r="S247" s="4"/>
      <c r="T247" s="4">
        <f t="shared" si="245"/>
        <v>0</v>
      </c>
      <c r="U247" s="12">
        <v>0</v>
      </c>
      <c r="V247" s="12"/>
      <c r="X247" s="22"/>
      <c r="Z247" s="5">
        <v>0</v>
      </c>
      <c r="AA247" s="4"/>
      <c r="AB247" s="4">
        <f t="shared" si="237"/>
        <v>0</v>
      </c>
      <c r="AC247" s="12">
        <v>0</v>
      </c>
      <c r="AD247" s="12"/>
      <c r="AE247" s="42"/>
      <c r="AH247" s="4"/>
      <c r="AI247" s="4"/>
      <c r="AJ247" s="12"/>
      <c r="AK247" s="12"/>
      <c r="AM247" s="12"/>
      <c r="AO247" s="4"/>
      <c r="AP247" s="4"/>
      <c r="AQ247" s="12"/>
      <c r="AS247" s="5">
        <v>0</v>
      </c>
      <c r="AU247" s="5">
        <f t="shared" si="238"/>
        <v>0</v>
      </c>
      <c r="AV247" s="4"/>
      <c r="AW247" s="4">
        <f t="shared" si="239"/>
        <v>0</v>
      </c>
      <c r="AX247" s="12">
        <v>0</v>
      </c>
      <c r="AZ247" s="7">
        <v>0</v>
      </c>
      <c r="BB247" s="5">
        <f t="shared" si="246"/>
        <v>0</v>
      </c>
      <c r="BC247" s="4"/>
      <c r="BD247" s="4">
        <f t="shared" si="240"/>
        <v>0</v>
      </c>
      <c r="BE247" s="12">
        <v>0</v>
      </c>
      <c r="BH247" s="7">
        <v>0</v>
      </c>
      <c r="BJ247" s="5">
        <f t="shared" si="241"/>
        <v>68686</v>
      </c>
      <c r="BK247" s="4"/>
      <c r="BL247" s="4">
        <f t="shared" si="242"/>
        <v>-68686</v>
      </c>
      <c r="BM247" s="12">
        <f t="shared" si="251"/>
        <v>-1</v>
      </c>
      <c r="BO247" s="4">
        <v>68686</v>
      </c>
      <c r="BQ247" s="4">
        <v>67839</v>
      </c>
      <c r="BR247" s="4"/>
      <c r="BS247" s="4">
        <f t="shared" si="243"/>
        <v>847</v>
      </c>
      <c r="BT247" s="12">
        <f t="shared" si="252"/>
        <v>1.2485443476466339E-2</v>
      </c>
      <c r="BV247" s="4">
        <v>67839</v>
      </c>
      <c r="BW247" s="4"/>
      <c r="BX247" s="4">
        <v>0</v>
      </c>
    </row>
    <row r="248" spans="1:76" x14ac:dyDescent="0.35">
      <c r="A248">
        <v>88214</v>
      </c>
      <c r="B248" t="s">
        <v>247</v>
      </c>
      <c r="E248" s="51">
        <v>0</v>
      </c>
      <c r="G248" s="28" t="s">
        <v>237</v>
      </c>
      <c r="H248" s="12"/>
      <c r="I248" s="22"/>
      <c r="K248" s="5">
        <v>0</v>
      </c>
      <c r="L248" s="4"/>
      <c r="M248" s="4">
        <f t="shared" si="244"/>
        <v>0</v>
      </c>
      <c r="N248" s="12">
        <v>0</v>
      </c>
      <c r="O248" s="12"/>
      <c r="P248" s="22"/>
      <c r="R248" s="5">
        <v>0</v>
      </c>
      <c r="S248" s="4"/>
      <c r="T248" s="4">
        <f t="shared" si="245"/>
        <v>0</v>
      </c>
      <c r="U248" s="12"/>
      <c r="V248" s="12"/>
      <c r="X248" s="22"/>
      <c r="Z248" s="5">
        <v>0</v>
      </c>
      <c r="AA248" s="4"/>
      <c r="AB248" s="4">
        <f t="shared" si="237"/>
        <v>0</v>
      </c>
      <c r="AC248" s="12"/>
      <c r="AD248" s="12"/>
      <c r="AE248" s="42"/>
      <c r="AH248" s="4"/>
      <c r="AI248" s="4"/>
      <c r="AJ248" s="12"/>
      <c r="AK248" s="12"/>
      <c r="AM248" s="12"/>
      <c r="AO248" s="4"/>
      <c r="AP248" s="4"/>
      <c r="AQ248" s="12"/>
      <c r="AS248" s="5">
        <v>548994</v>
      </c>
      <c r="AU248" s="5">
        <v>0</v>
      </c>
      <c r="AV248" s="4"/>
      <c r="AW248" s="4"/>
      <c r="AX248" s="12"/>
      <c r="AZ248" s="7">
        <v>407342</v>
      </c>
      <c r="BB248" s="5">
        <f t="shared" si="246"/>
        <v>0</v>
      </c>
      <c r="BC248" s="4"/>
      <c r="BD248" s="4"/>
      <c r="BE248" s="12"/>
      <c r="BK248" s="4"/>
      <c r="BL248" s="4"/>
      <c r="BM248" s="12"/>
      <c r="BO248" s="4"/>
      <c r="BQ248" s="4"/>
      <c r="BR248" s="4"/>
      <c r="BS248" s="4"/>
      <c r="BT248" s="12"/>
      <c r="BV248" s="4"/>
      <c r="BW248" s="4"/>
      <c r="BX248" s="4"/>
    </row>
    <row r="249" spans="1:76" x14ac:dyDescent="0.35">
      <c r="A249">
        <v>88220</v>
      </c>
      <c r="B249" t="s">
        <v>248</v>
      </c>
      <c r="E249" s="51">
        <v>585</v>
      </c>
      <c r="G249" s="28" t="s">
        <v>237</v>
      </c>
      <c r="H249" s="12"/>
      <c r="I249" s="22"/>
      <c r="K249" s="5">
        <v>0</v>
      </c>
      <c r="L249" s="4"/>
      <c r="M249" s="4">
        <f t="shared" ref="M249:M250" si="253">W249-K249</f>
        <v>0</v>
      </c>
      <c r="N249" s="12">
        <v>0</v>
      </c>
      <c r="O249" s="12"/>
      <c r="P249" s="22"/>
      <c r="S249" s="4"/>
      <c r="T249" s="4"/>
      <c r="U249" s="12"/>
      <c r="V249" s="12"/>
      <c r="X249" s="22"/>
      <c r="AA249" s="4"/>
      <c r="AB249" s="4"/>
      <c r="AC249" s="12"/>
      <c r="AD249" s="12"/>
      <c r="AE249" s="42"/>
      <c r="AH249" s="4"/>
      <c r="AI249" s="4"/>
      <c r="AJ249" s="12"/>
      <c r="AK249" s="12"/>
      <c r="AM249" s="12"/>
      <c r="AO249" s="4"/>
      <c r="AP249" s="4"/>
      <c r="AQ249" s="12"/>
      <c r="AS249" s="5">
        <v>0</v>
      </c>
      <c r="AV249" s="4"/>
      <c r="AW249" s="4"/>
      <c r="AX249" s="12"/>
      <c r="BC249" s="4"/>
      <c r="BD249" s="4"/>
      <c r="BE249" s="12"/>
      <c r="BK249" s="4"/>
      <c r="BL249" s="4"/>
      <c r="BM249" s="12"/>
      <c r="BO249" s="4"/>
      <c r="BQ249" s="4"/>
      <c r="BR249" s="4"/>
      <c r="BS249" s="4"/>
      <c r="BT249" s="12"/>
      <c r="BV249" s="4"/>
      <c r="BW249" s="4"/>
      <c r="BX249" s="4"/>
    </row>
    <row r="250" spans="1:76" x14ac:dyDescent="0.35">
      <c r="A250">
        <v>88221</v>
      </c>
      <c r="B250" t="s">
        <v>249</v>
      </c>
      <c r="E250" s="51">
        <v>1123276</v>
      </c>
      <c r="G250" s="28" t="s">
        <v>237</v>
      </c>
      <c r="H250" s="12"/>
      <c r="I250" s="22"/>
      <c r="K250" s="5">
        <v>0</v>
      </c>
      <c r="L250" s="4"/>
      <c r="M250" s="4">
        <f t="shared" si="253"/>
        <v>0</v>
      </c>
      <c r="N250" s="12">
        <v>0</v>
      </c>
      <c r="O250" s="12"/>
      <c r="P250" s="22"/>
      <c r="S250" s="4"/>
      <c r="T250" s="4"/>
      <c r="U250" s="12"/>
      <c r="V250" s="12"/>
      <c r="X250" s="22"/>
      <c r="AA250" s="4"/>
      <c r="AB250" s="4"/>
      <c r="AC250" s="12"/>
      <c r="AD250" s="12"/>
      <c r="AE250" s="42"/>
      <c r="AH250" s="4"/>
      <c r="AI250" s="4"/>
      <c r="AJ250" s="12"/>
      <c r="AK250" s="12"/>
      <c r="AM250" s="12"/>
      <c r="AO250" s="4"/>
      <c r="AP250" s="4"/>
      <c r="AQ250" s="12"/>
      <c r="AS250" s="5">
        <v>0</v>
      </c>
      <c r="AV250" s="4"/>
      <c r="AW250" s="4"/>
      <c r="AX250" s="12"/>
      <c r="BC250" s="4"/>
      <c r="BD250" s="4"/>
      <c r="BE250" s="12"/>
      <c r="BK250" s="4"/>
      <c r="BL250" s="4"/>
      <c r="BM250" s="12"/>
      <c r="BO250" s="4"/>
      <c r="BQ250" s="4"/>
      <c r="BR250" s="4"/>
      <c r="BS250" s="4"/>
      <c r="BT250" s="12"/>
      <c r="BV250" s="4"/>
      <c r="BW250" s="4"/>
      <c r="BX250" s="4"/>
    </row>
    <row r="251" spans="1:76" x14ac:dyDescent="0.35">
      <c r="A251">
        <v>88226</v>
      </c>
      <c r="B251" t="s">
        <v>250</v>
      </c>
      <c r="E251" s="51">
        <v>0</v>
      </c>
      <c r="G251" s="28" t="s">
        <v>237</v>
      </c>
      <c r="H251" s="12"/>
      <c r="I251" s="22"/>
      <c r="K251" s="5">
        <v>0</v>
      </c>
      <c r="L251" s="4"/>
      <c r="M251" s="4">
        <f>W251-K251</f>
        <v>0</v>
      </c>
      <c r="N251" s="12">
        <v>0</v>
      </c>
      <c r="O251" s="12"/>
      <c r="P251" s="22"/>
      <c r="R251" s="5">
        <f t="shared" ref="R251" si="254">AJ251</f>
        <v>0</v>
      </c>
      <c r="S251" s="4"/>
      <c r="T251" s="4">
        <f>AE251-R251</f>
        <v>0</v>
      </c>
      <c r="U251" s="12">
        <v>0</v>
      </c>
      <c r="V251" s="12"/>
      <c r="X251" s="22"/>
      <c r="Z251" s="5">
        <f t="shared" ref="Z251" si="255">AS251</f>
        <v>0</v>
      </c>
      <c r="AA251" s="4"/>
      <c r="AB251" s="4">
        <f>AN251-Z251</f>
        <v>0</v>
      </c>
      <c r="AC251" s="12">
        <v>0</v>
      </c>
      <c r="AD251" s="12"/>
      <c r="AE251" s="42"/>
      <c r="AH251" s="4"/>
      <c r="AI251" s="4"/>
      <c r="AJ251" s="12"/>
      <c r="AK251" s="12"/>
      <c r="AM251" s="12"/>
      <c r="AO251" s="4"/>
      <c r="AP251" s="4"/>
      <c r="AQ251" s="12"/>
      <c r="AS251" s="5">
        <f>AC251</f>
        <v>0</v>
      </c>
      <c r="AU251" s="5">
        <f>BG251</f>
        <v>0</v>
      </c>
      <c r="AV251" s="4"/>
      <c r="AW251" s="4">
        <f t="shared" ref="AW251:AW253" si="256">AS251-AU251</f>
        <v>0</v>
      </c>
      <c r="AX251" s="12">
        <v>0</v>
      </c>
      <c r="AZ251" s="7">
        <v>0</v>
      </c>
      <c r="BB251" s="5">
        <f t="shared" si="246"/>
        <v>0</v>
      </c>
      <c r="BC251" s="4"/>
      <c r="BD251" s="4">
        <f t="shared" si="240"/>
        <v>0</v>
      </c>
      <c r="BE251" s="12">
        <v>0</v>
      </c>
      <c r="BH251" s="7">
        <v>0</v>
      </c>
      <c r="BJ251" s="5">
        <f t="shared" si="241"/>
        <v>106557</v>
      </c>
      <c r="BK251" s="4"/>
      <c r="BL251" s="4">
        <f t="shared" si="242"/>
        <v>-106557</v>
      </c>
      <c r="BM251" s="12">
        <f t="shared" si="251"/>
        <v>-1</v>
      </c>
      <c r="BO251" s="4">
        <v>106557</v>
      </c>
      <c r="BQ251" s="4">
        <v>104160</v>
      </c>
      <c r="BR251" s="4"/>
      <c r="BS251" s="4">
        <f t="shared" ref="BS251:BS253" si="257">BO251-BQ251</f>
        <v>2397</v>
      </c>
      <c r="BT251" s="12">
        <f t="shared" ref="BT251:BT253" si="258">BS251/BQ251</f>
        <v>2.3012672811059908E-2</v>
      </c>
      <c r="BV251" s="4">
        <v>104160</v>
      </c>
      <c r="BW251" s="4"/>
      <c r="BX251" s="4">
        <v>102397</v>
      </c>
    </row>
    <row r="252" spans="1:76" x14ac:dyDescent="0.35">
      <c r="B252" t="s">
        <v>251</v>
      </c>
      <c r="E252" s="51">
        <v>134452</v>
      </c>
      <c r="G252" s="28"/>
      <c r="H252" s="12"/>
      <c r="I252" s="22"/>
      <c r="L252" s="4"/>
      <c r="M252" s="4"/>
      <c r="N252" s="12"/>
      <c r="O252" s="12"/>
      <c r="P252" s="22"/>
      <c r="S252" s="4"/>
      <c r="T252" s="4"/>
      <c r="U252" s="12"/>
      <c r="V252" s="12"/>
      <c r="X252" s="22"/>
      <c r="AA252" s="4"/>
      <c r="AB252" s="4"/>
      <c r="AC252" s="12"/>
      <c r="AD252" s="12"/>
      <c r="AE252" s="42"/>
      <c r="AH252" s="4"/>
      <c r="AI252" s="4"/>
      <c r="AJ252" s="12"/>
      <c r="AK252" s="12"/>
      <c r="AM252" s="12"/>
      <c r="AO252" s="4"/>
      <c r="AP252" s="4"/>
      <c r="AQ252" s="12"/>
      <c r="AV252" s="4"/>
      <c r="AW252" s="4"/>
      <c r="AX252" s="12"/>
      <c r="BC252" s="4"/>
      <c r="BD252" s="4"/>
      <c r="BE252" s="12"/>
      <c r="BK252" s="4"/>
      <c r="BL252" s="4"/>
      <c r="BM252" s="12"/>
      <c r="BO252" s="4"/>
      <c r="BQ252" s="4"/>
      <c r="BR252" s="4"/>
      <c r="BS252" s="4"/>
      <c r="BT252" s="12"/>
      <c r="BV252" s="4"/>
      <c r="BW252" s="4"/>
      <c r="BX252" s="4"/>
    </row>
    <row r="253" spans="1:76" x14ac:dyDescent="0.35">
      <c r="A253">
        <v>88999</v>
      </c>
      <c r="B253" t="s">
        <v>252</v>
      </c>
      <c r="E253" s="5">
        <f>SUM(E238:E252)</f>
        <v>32851800</v>
      </c>
      <c r="F253" s="5"/>
      <c r="G253" s="28">
        <f>SUM(G238:G251)</f>
        <v>0</v>
      </c>
      <c r="H253" s="12"/>
      <c r="I253" s="22"/>
      <c r="K253" s="5">
        <f>SUM(K238:K251)</f>
        <v>0</v>
      </c>
      <c r="L253" s="4"/>
      <c r="M253" s="4">
        <f>W253-K253</f>
        <v>0</v>
      </c>
      <c r="N253" s="12">
        <v>0</v>
      </c>
      <c r="O253" s="12"/>
      <c r="P253" s="22"/>
      <c r="R253" s="5">
        <f>SUM(R238:R251)</f>
        <v>0</v>
      </c>
      <c r="S253" s="4"/>
      <c r="T253" s="4">
        <f>AE253-R253</f>
        <v>0</v>
      </c>
      <c r="U253" s="12">
        <v>0</v>
      </c>
      <c r="V253" s="12"/>
      <c r="X253" s="22"/>
      <c r="Z253" s="5">
        <f>SUM(Z238:Z251)</f>
        <v>0</v>
      </c>
      <c r="AA253" s="4"/>
      <c r="AB253" s="4">
        <f>AN253-Z253</f>
        <v>0</v>
      </c>
      <c r="AC253" s="12">
        <v>0</v>
      </c>
      <c r="AD253" s="12"/>
      <c r="AE253" s="42"/>
      <c r="AH253" s="4"/>
      <c r="AI253" s="4"/>
      <c r="AJ253" s="12"/>
      <c r="AK253" s="12"/>
      <c r="AM253" s="12"/>
      <c r="AO253" s="4"/>
      <c r="AP253" s="4"/>
      <c r="AQ253" s="12"/>
      <c r="AS253" s="5">
        <f>SUM(AS238:AS251)</f>
        <v>12995250</v>
      </c>
      <c r="AU253" s="5">
        <f>SUM(AU238:AU251)</f>
        <v>0</v>
      </c>
      <c r="AV253" s="4"/>
      <c r="AW253" s="4">
        <f t="shared" si="256"/>
        <v>12995250</v>
      </c>
      <c r="AX253" s="12">
        <v>0</v>
      </c>
      <c r="AZ253" s="7">
        <f>SUM(AZ238:AZ251)</f>
        <v>13326922</v>
      </c>
      <c r="BB253" s="5">
        <f>SUM(BB238:BB251)</f>
        <v>13576285</v>
      </c>
      <c r="BC253" s="4"/>
      <c r="BD253" s="4">
        <f t="shared" si="240"/>
        <v>-249363</v>
      </c>
      <c r="BE253" s="12">
        <f t="shared" si="250"/>
        <v>-1.8367543109178985E-2</v>
      </c>
      <c r="BH253" s="7">
        <f>SUM(BH238:BH251)</f>
        <v>13576285</v>
      </c>
      <c r="BJ253" s="5">
        <f>SUM(BJ238:BJ251)</f>
        <v>13397869</v>
      </c>
      <c r="BK253" s="4"/>
      <c r="BL253" s="4">
        <f t="shared" si="242"/>
        <v>178416</v>
      </c>
      <c r="BM253" s="12">
        <f t="shared" si="251"/>
        <v>1.3316744625581875E-2</v>
      </c>
      <c r="BO253" s="4">
        <f>SUM(BO238:BO251)</f>
        <v>13397869</v>
      </c>
      <c r="BQ253" s="4">
        <f>SUM(BQ238:BQ251)</f>
        <v>10446546</v>
      </c>
      <c r="BR253" s="4"/>
      <c r="BS253" s="4">
        <f t="shared" si="257"/>
        <v>2951323</v>
      </c>
      <c r="BT253" s="12">
        <f t="shared" si="258"/>
        <v>0.28251663277029554</v>
      </c>
      <c r="BV253" s="4">
        <f>SUM(BV238:BV251)</f>
        <v>11793066</v>
      </c>
      <c r="BW253" s="4"/>
      <c r="BX253" s="4">
        <v>9041518</v>
      </c>
    </row>
    <row r="254" spans="1:76" x14ac:dyDescent="0.35">
      <c r="G254" s="28"/>
      <c r="H254" s="4"/>
      <c r="L254" s="4"/>
      <c r="M254" s="4"/>
      <c r="N254" s="4"/>
      <c r="O254" s="4"/>
      <c r="S254" s="4"/>
      <c r="T254" s="4"/>
      <c r="U254" s="4"/>
      <c r="V254" s="4"/>
      <c r="AA254" s="4"/>
      <c r="AB254" s="4"/>
      <c r="AC254" s="4"/>
      <c r="AD254" s="4"/>
      <c r="AH254" s="4"/>
      <c r="AI254" s="4"/>
      <c r="AJ254" s="4"/>
      <c r="AK254" s="4"/>
      <c r="AM254" s="4"/>
      <c r="AO254" s="4"/>
      <c r="AP254" s="4"/>
      <c r="AQ254" s="4"/>
      <c r="AV254" s="4"/>
      <c r="AW254" s="4"/>
      <c r="AX254" s="4"/>
      <c r="BC254" s="4"/>
      <c r="BD254" s="4"/>
      <c r="BE254" s="4"/>
      <c r="BK254" s="4"/>
      <c r="BL254" s="4"/>
      <c r="BM254" s="4"/>
      <c r="BO254" s="4"/>
      <c r="BQ254" s="4"/>
      <c r="BR254" s="4"/>
      <c r="BS254" s="4"/>
      <c r="BT254" s="4"/>
      <c r="BV254" s="4"/>
      <c r="BW254" s="4"/>
      <c r="BX254" s="4"/>
    </row>
    <row r="255" spans="1:76" s="3" customFormat="1" x14ac:dyDescent="0.35">
      <c r="A255" s="3">
        <v>93999</v>
      </c>
      <c r="B255" s="3" t="s">
        <v>253</v>
      </c>
      <c r="C255" s="53"/>
      <c r="E255" s="53"/>
      <c r="G255" s="30"/>
      <c r="I255" s="21"/>
      <c r="K255" s="8"/>
      <c r="P255" s="21"/>
      <c r="R255" s="8"/>
      <c r="X255" s="21"/>
      <c r="Z255" s="8"/>
      <c r="AE255" s="21"/>
      <c r="AG255" s="8"/>
      <c r="AL255" s="8"/>
      <c r="AN255" s="8"/>
      <c r="AR255" s="8"/>
      <c r="AS255" s="8"/>
      <c r="AU255" s="8"/>
      <c r="AY255" s="8"/>
      <c r="AZ255" s="8"/>
      <c r="BB255" s="8"/>
      <c r="BF255" s="8"/>
      <c r="BH255" s="8"/>
      <c r="BJ255" s="8"/>
      <c r="BP255" s="8"/>
    </row>
    <row r="256" spans="1:76" x14ac:dyDescent="0.35">
      <c r="A256">
        <v>94000</v>
      </c>
      <c r="B256" t="s">
        <v>254</v>
      </c>
      <c r="E256" s="51">
        <v>934897</v>
      </c>
      <c r="G256" s="28"/>
      <c r="H256" s="12"/>
      <c r="I256" s="22">
        <v>598862</v>
      </c>
      <c r="L256" s="4"/>
      <c r="M256" s="4"/>
      <c r="N256" s="12"/>
      <c r="O256" s="12"/>
      <c r="P256" s="22">
        <v>502862</v>
      </c>
      <c r="R256" s="5">
        <v>0</v>
      </c>
      <c r="S256" s="4"/>
      <c r="T256" s="4">
        <f>P256-R256</f>
        <v>502862</v>
      </c>
      <c r="U256" s="12">
        <v>0</v>
      </c>
      <c r="V256" s="12"/>
      <c r="X256" s="22">
        <v>1550239</v>
      </c>
      <c r="Z256" s="5">
        <v>0</v>
      </c>
      <c r="AA256" s="4"/>
      <c r="AB256" s="4">
        <f>X256-Z256</f>
        <v>1550239</v>
      </c>
      <c r="AC256" s="12">
        <v>0</v>
      </c>
      <c r="AD256" s="12"/>
      <c r="AE256" s="42"/>
      <c r="AH256" s="4"/>
      <c r="AI256" s="4"/>
      <c r="AJ256" s="12"/>
      <c r="AK256" s="12"/>
      <c r="AM256" s="12"/>
      <c r="AO256" s="4"/>
      <c r="AP256" s="4"/>
      <c r="AQ256" s="12"/>
      <c r="AS256" s="5">
        <v>741400</v>
      </c>
      <c r="AU256" s="5">
        <v>0</v>
      </c>
      <c r="AV256" s="4"/>
      <c r="AW256" s="4">
        <f>AS256-AU256</f>
        <v>741400</v>
      </c>
      <c r="AX256" s="12">
        <v>0</v>
      </c>
      <c r="AZ256" s="7">
        <v>568730</v>
      </c>
      <c r="BB256" s="5">
        <v>0</v>
      </c>
      <c r="BC256" s="4"/>
      <c r="BD256" s="4">
        <f>AZ256-BB256</f>
        <v>568730</v>
      </c>
      <c r="BE256" s="12">
        <v>0</v>
      </c>
      <c r="BH256" s="7">
        <v>479100</v>
      </c>
      <c r="BJ256" s="5">
        <v>0</v>
      </c>
      <c r="BK256" s="4"/>
      <c r="BL256" s="4">
        <f>BH256-BJ256</f>
        <v>479100</v>
      </c>
      <c r="BM256" s="12">
        <v>0</v>
      </c>
      <c r="BO256" s="4">
        <v>0</v>
      </c>
      <c r="BQ256" s="4">
        <v>1000000</v>
      </c>
      <c r="BR256" s="4"/>
      <c r="BS256" s="4">
        <f>BO256-BQ256</f>
        <v>-1000000</v>
      </c>
      <c r="BT256" s="12">
        <v>0</v>
      </c>
      <c r="BV256" s="4">
        <v>981765</v>
      </c>
      <c r="BW256" s="4"/>
      <c r="BX256" s="4">
        <v>888309</v>
      </c>
    </row>
    <row r="257" spans="1:76" x14ac:dyDescent="0.35">
      <c r="A257">
        <v>95700</v>
      </c>
      <c r="B257" t="s">
        <v>255</v>
      </c>
      <c r="E257" s="51">
        <v>13025953</v>
      </c>
      <c r="G257" s="28"/>
      <c r="H257" s="12"/>
      <c r="I257" s="22">
        <v>13511089</v>
      </c>
      <c r="L257" s="4"/>
      <c r="M257" s="4"/>
      <c r="N257" s="12"/>
      <c r="O257" s="12"/>
      <c r="P257" s="22">
        <v>9655979</v>
      </c>
      <c r="R257" s="5">
        <v>250000</v>
      </c>
      <c r="S257" s="4"/>
      <c r="T257" s="4">
        <f t="shared" ref="T257:T259" si="259">P257-R257</f>
        <v>9405979</v>
      </c>
      <c r="U257" s="12">
        <f>T257/R257</f>
        <v>37.623916000000001</v>
      </c>
      <c r="V257" s="12"/>
      <c r="X257" s="22">
        <v>22928083</v>
      </c>
      <c r="Z257" s="5">
        <v>250000</v>
      </c>
      <c r="AA257" s="4"/>
      <c r="AB257" s="4">
        <f t="shared" ref="AB257:AB259" si="260">X257-Z257</f>
        <v>22678083</v>
      </c>
      <c r="AC257" s="12">
        <f>AB257/Z257</f>
        <v>90.712332000000004</v>
      </c>
      <c r="AD257" s="12"/>
      <c r="AE257" s="42"/>
      <c r="AH257" s="4"/>
      <c r="AI257" s="4"/>
      <c r="AJ257" s="12"/>
      <c r="AK257" s="12"/>
      <c r="AM257" s="12"/>
      <c r="AO257" s="4"/>
      <c r="AP257" s="4"/>
      <c r="AQ257" s="12"/>
      <c r="AS257" s="5">
        <v>19443948</v>
      </c>
      <c r="AU257" s="5">
        <v>250000</v>
      </c>
      <c r="AV257" s="4"/>
      <c r="AW257" s="4">
        <f>AS257-AU257</f>
        <v>19193948</v>
      </c>
      <c r="AX257" s="12">
        <f>AW257/AU257</f>
        <v>76.775791999999996</v>
      </c>
      <c r="AZ257" s="7">
        <v>6567413</v>
      </c>
      <c r="BB257" s="5">
        <v>250000</v>
      </c>
      <c r="BC257" s="4"/>
      <c r="BD257" s="4">
        <f>AZ257-BB257</f>
        <v>6317413</v>
      </c>
      <c r="BE257" s="12">
        <f>BD257/BB257</f>
        <v>25.269652000000001</v>
      </c>
      <c r="BH257" s="7">
        <v>6515743</v>
      </c>
      <c r="BJ257" s="5">
        <v>250000</v>
      </c>
      <c r="BK257" s="4"/>
      <c r="BL257" s="4">
        <f>BH257-BJ257</f>
        <v>6265743</v>
      </c>
      <c r="BM257" s="12">
        <f>BL257/BJ257</f>
        <v>25.062971999999998</v>
      </c>
      <c r="BO257" s="4">
        <v>3394415</v>
      </c>
      <c r="BQ257" s="4">
        <v>250000</v>
      </c>
      <c r="BR257" s="4"/>
      <c r="BS257" s="4">
        <f>BO257-BQ257</f>
        <v>3144415</v>
      </c>
      <c r="BT257" s="12">
        <f>BS257/BQ257</f>
        <v>12.57766</v>
      </c>
      <c r="BV257" s="4">
        <v>3632699</v>
      </c>
      <c r="BW257" s="4"/>
      <c r="BX257" s="4">
        <v>246759</v>
      </c>
    </row>
    <row r="258" spans="1:76" x14ac:dyDescent="0.35">
      <c r="B258" t="s">
        <v>256</v>
      </c>
      <c r="E258" s="51">
        <v>15950</v>
      </c>
      <c r="G258" s="28"/>
      <c r="H258" s="12"/>
      <c r="I258" s="22"/>
      <c r="L258" s="4"/>
      <c r="M258" s="4"/>
      <c r="N258" s="12"/>
      <c r="O258" s="12"/>
      <c r="P258" s="22"/>
      <c r="S258" s="4"/>
      <c r="T258" s="4"/>
      <c r="U258" s="12"/>
      <c r="V258" s="12"/>
      <c r="X258" s="22"/>
      <c r="AA258" s="4"/>
      <c r="AB258" s="4"/>
      <c r="AC258" s="12"/>
      <c r="AD258" s="12"/>
      <c r="AE258" s="42"/>
      <c r="AH258" s="4"/>
      <c r="AI258" s="4"/>
      <c r="AJ258" s="12"/>
      <c r="AK258" s="12"/>
      <c r="AM258" s="12"/>
      <c r="AO258" s="4"/>
      <c r="AP258" s="4"/>
      <c r="AQ258" s="12"/>
      <c r="AV258" s="4"/>
      <c r="AW258" s="4"/>
      <c r="AX258" s="12"/>
      <c r="BC258" s="4"/>
      <c r="BD258" s="4"/>
      <c r="BE258" s="12"/>
      <c r="BK258" s="4"/>
      <c r="BL258" s="4"/>
      <c r="BM258" s="12"/>
      <c r="BO258" s="4"/>
      <c r="BQ258" s="4"/>
      <c r="BR258" s="4"/>
      <c r="BS258" s="4"/>
      <c r="BT258" s="12"/>
      <c r="BV258" s="4"/>
      <c r="BW258" s="4"/>
      <c r="BX258" s="4"/>
    </row>
    <row r="259" spans="1:76" x14ac:dyDescent="0.35">
      <c r="A259">
        <v>99997</v>
      </c>
      <c r="B259" t="s">
        <v>80</v>
      </c>
      <c r="E259" s="5">
        <f>SUM(E256:E258)</f>
        <v>13976800</v>
      </c>
      <c r="F259" s="5"/>
      <c r="G259" s="28">
        <f>SUM(G256:G257)</f>
        <v>0</v>
      </c>
      <c r="H259" s="12"/>
      <c r="I259" s="22">
        <f>SUM(I256:I257)</f>
        <v>14109951</v>
      </c>
      <c r="L259" s="4"/>
      <c r="M259" s="4"/>
      <c r="N259" s="12"/>
      <c r="O259" s="12"/>
      <c r="P259" s="22">
        <f>SUM(P256:P257)</f>
        <v>10158841</v>
      </c>
      <c r="R259" s="5">
        <f>SUM(R256:R257)</f>
        <v>250000</v>
      </c>
      <c r="S259" s="4"/>
      <c r="T259" s="4">
        <f t="shared" si="259"/>
        <v>9908841</v>
      </c>
      <c r="U259" s="12">
        <f>T259/R259</f>
        <v>39.635364000000003</v>
      </c>
      <c r="V259" s="12"/>
      <c r="X259" s="22">
        <f>SUM(X256:X257)</f>
        <v>24478322</v>
      </c>
      <c r="Z259" s="5">
        <f>SUM(Z256:Z257)</f>
        <v>250000</v>
      </c>
      <c r="AA259" s="4"/>
      <c r="AB259" s="4">
        <f t="shared" si="260"/>
        <v>24228322</v>
      </c>
      <c r="AC259" s="12">
        <f>AB259/Z259</f>
        <v>96.913287999999994</v>
      </c>
      <c r="AD259" s="12"/>
      <c r="AE259" s="42"/>
      <c r="AH259" s="4"/>
      <c r="AI259" s="4"/>
      <c r="AJ259" s="12"/>
      <c r="AK259" s="12"/>
      <c r="AM259" s="12"/>
      <c r="AO259" s="4"/>
      <c r="AP259" s="4"/>
      <c r="AQ259" s="12"/>
      <c r="AS259" s="5">
        <f>SUM(AS256:AS257)</f>
        <v>20185348</v>
      </c>
      <c r="AU259" s="5">
        <f>SUM(AU256:AU257)</f>
        <v>250000</v>
      </c>
      <c r="AV259" s="4"/>
      <c r="AW259" s="4">
        <f>AS259-AU259</f>
        <v>19935348</v>
      </c>
      <c r="AX259" s="12">
        <f>AW259/AU259</f>
        <v>79.741392000000005</v>
      </c>
      <c r="AZ259" s="7">
        <f>SUM(AZ256:AZ257)</f>
        <v>7136143</v>
      </c>
      <c r="BB259" s="5">
        <f>SUM(BB256:BB257)</f>
        <v>250000</v>
      </c>
      <c r="BC259" s="4"/>
      <c r="BD259" s="4">
        <f>AZ259-BB259</f>
        <v>6886143</v>
      </c>
      <c r="BE259" s="12">
        <f>BD259/BB259</f>
        <v>27.544571999999999</v>
      </c>
      <c r="BH259" s="7">
        <f>SUM(BH256:BH257)</f>
        <v>6994843</v>
      </c>
      <c r="BJ259" s="5">
        <f>SUM(BJ256:BJ257)</f>
        <v>250000</v>
      </c>
      <c r="BK259" s="4"/>
      <c r="BL259" s="4">
        <f>BH259-BJ259</f>
        <v>6744843</v>
      </c>
      <c r="BM259" s="12">
        <f>BL259/BJ259</f>
        <v>26.979372000000001</v>
      </c>
      <c r="BO259" s="4">
        <f>SUM(BO256:BO257)</f>
        <v>3394415</v>
      </c>
      <c r="BQ259" s="4">
        <f>SUM(BQ256:BQ257)</f>
        <v>1250000</v>
      </c>
      <c r="BR259" s="4"/>
      <c r="BS259" s="4">
        <f>BO259-BQ259</f>
        <v>2144415</v>
      </c>
      <c r="BT259" s="12">
        <f>BS259/BQ259</f>
        <v>1.7155320000000001</v>
      </c>
      <c r="BV259" s="4">
        <f>SUM(BV256:BV257)</f>
        <v>4614464</v>
      </c>
      <c r="BW259" s="4"/>
      <c r="BX259" s="4">
        <v>1135068</v>
      </c>
    </row>
  </sheetData>
  <mergeCells count="9">
    <mergeCell ref="R2:U2"/>
    <mergeCell ref="K2:N2"/>
    <mergeCell ref="BK2:BN2"/>
    <mergeCell ref="BC2:BF2"/>
    <mergeCell ref="BR2:BU2"/>
    <mergeCell ref="AV2:AY2"/>
    <mergeCell ref="AA2:AD2"/>
    <mergeCell ref="AO2:AR2"/>
    <mergeCell ref="AH2:AK2"/>
  </mergeCells>
  <printOptions horizontalCentered="1"/>
  <pageMargins left="0.25" right="0.25" top="0.75" bottom="0.75" header="0.3" footer="0.3"/>
  <pageSetup scale="13" fitToHeight="0" orientation="portrait" horizontalDpi="300" verticalDpi="300" r:id="rId1"/>
  <rowBreaks count="1" manualBreakCount="1">
    <brk id="3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6C4D-EE84-469A-902D-8EC34A7BC43F}">
  <sheetPr>
    <pageSetUpPr fitToPage="1"/>
  </sheetPr>
  <dimension ref="A1:J34"/>
  <sheetViews>
    <sheetView topLeftCell="A20" workbookViewId="0">
      <selection activeCell="B11" sqref="B11"/>
    </sheetView>
  </sheetViews>
  <sheetFormatPr defaultRowHeight="14.5" x14ac:dyDescent="0.35"/>
  <cols>
    <col min="2" max="2" width="39.1796875" bestFit="1" customWidth="1"/>
    <col min="3" max="3" width="14" customWidth="1"/>
    <col min="4" max="4" width="9.1796875" customWidth="1"/>
    <col min="5" max="5" width="14" bestFit="1" customWidth="1"/>
    <col min="6" max="6" width="4" customWidth="1"/>
    <col min="7" max="7" width="14" bestFit="1" customWidth="1"/>
    <col min="8" max="8" width="3.453125" customWidth="1"/>
    <col min="9" max="9" width="14.7265625" bestFit="1" customWidth="1"/>
    <col min="10" max="10" width="13.26953125" bestFit="1" customWidth="1"/>
    <col min="13" max="13" width="39.1796875" bestFit="1" customWidth="1"/>
    <col min="14" max="14" width="12" bestFit="1" customWidth="1"/>
    <col min="15" max="15" width="2.81640625" customWidth="1"/>
    <col min="16" max="16" width="14.26953125" bestFit="1" customWidth="1"/>
    <col min="17" max="17" width="2.81640625" customWidth="1"/>
    <col min="18" max="18" width="14" bestFit="1" customWidth="1"/>
    <col min="19" max="19" width="2.81640625" customWidth="1"/>
    <col min="20" max="20" width="14.7265625" bestFit="1" customWidth="1"/>
    <col min="21" max="21" width="13.26953125" bestFit="1" customWidth="1"/>
  </cols>
  <sheetData>
    <row r="1" spans="1:10" ht="18.5" x14ac:dyDescent="0.45">
      <c r="A1" s="6" t="s">
        <v>257</v>
      </c>
      <c r="C1" s="5"/>
      <c r="D1" s="1"/>
      <c r="E1" s="4"/>
      <c r="G1" s="5"/>
    </row>
    <row r="2" spans="1:10" x14ac:dyDescent="0.35">
      <c r="C2" s="50"/>
      <c r="D2" s="3"/>
      <c r="E2" s="56" t="s">
        <v>258</v>
      </c>
      <c r="F2" s="56"/>
      <c r="G2" s="56"/>
      <c r="H2" s="56"/>
      <c r="I2" s="56"/>
      <c r="J2" s="56"/>
    </row>
    <row r="3" spans="1:10" ht="15" customHeight="1" x14ac:dyDescent="0.35">
      <c r="A3" s="2"/>
      <c r="C3" s="48" t="s">
        <v>10</v>
      </c>
      <c r="D3" s="11"/>
      <c r="E3" s="46" t="s">
        <v>259</v>
      </c>
      <c r="F3" s="47"/>
      <c r="G3" s="48" t="s">
        <v>12</v>
      </c>
      <c r="H3" s="49"/>
      <c r="I3" s="46" t="s">
        <v>15</v>
      </c>
      <c r="J3" s="46" t="s">
        <v>16</v>
      </c>
    </row>
    <row r="4" spans="1:10" x14ac:dyDescent="0.35">
      <c r="A4" s="3">
        <v>10000</v>
      </c>
      <c r="B4" s="3" t="s">
        <v>36</v>
      </c>
      <c r="C4" s="8"/>
      <c r="D4" s="3"/>
      <c r="E4" s="21"/>
      <c r="F4" s="3"/>
      <c r="G4" s="8"/>
      <c r="H4" s="3"/>
      <c r="I4" s="3"/>
    </row>
    <row r="5" spans="1:10" x14ac:dyDescent="0.35">
      <c r="A5">
        <v>11000</v>
      </c>
      <c r="B5" t="s">
        <v>37</v>
      </c>
      <c r="C5" s="4">
        <f>'Aðalstj. - Fjárhagsáætlun 2026'!C5</f>
        <v>216500000</v>
      </c>
      <c r="D5" s="4"/>
      <c r="E5" s="4">
        <f>'Aðalstj. - Fjárhagsáætlun 2026'!E5</f>
        <v>211187404</v>
      </c>
      <c r="G5" s="4">
        <f>'Aðalstj. - Fjárhagsáætlun 2026'!G5</f>
        <v>202900000</v>
      </c>
      <c r="H5" s="4"/>
      <c r="I5" s="4">
        <f>E5-G5</f>
        <v>8287404</v>
      </c>
      <c r="J5" s="12">
        <f>I5/G5</f>
        <v>4.0844770823065549E-2</v>
      </c>
    </row>
    <row r="6" spans="1:10" x14ac:dyDescent="0.35">
      <c r="A6">
        <v>17000</v>
      </c>
      <c r="B6" t="s">
        <v>38</v>
      </c>
      <c r="C6" s="4">
        <f>'Aðalstj. - Fjárhagsáætlun 2026'!C6</f>
        <v>2300000</v>
      </c>
      <c r="D6" s="4"/>
      <c r="E6" s="4">
        <f>'Aðalstj. - Fjárhagsáætlun 2026'!E6</f>
        <v>2130000</v>
      </c>
      <c r="F6" s="4"/>
      <c r="G6" s="4">
        <f>'Aðalstj. - Fjárhagsáætlun 2026'!G6</f>
        <v>2000000</v>
      </c>
      <c r="H6" s="4"/>
      <c r="I6" s="4">
        <f t="shared" ref="I6:I8" si="0">E6-G6</f>
        <v>130000</v>
      </c>
      <c r="J6" s="12">
        <f>I6/G6</f>
        <v>6.5000000000000002E-2</v>
      </c>
    </row>
    <row r="7" spans="1:10" x14ac:dyDescent="0.35">
      <c r="A7">
        <v>20000</v>
      </c>
      <c r="B7" t="s">
        <v>39</v>
      </c>
      <c r="C7" s="4">
        <f>'Aðalstj. - Fjárhagsáætlun 2026'!C7</f>
        <v>0</v>
      </c>
      <c r="D7" s="4"/>
      <c r="E7" s="4">
        <f>'Aðalstj. - Fjárhagsáætlun 2026'!E7</f>
        <v>0</v>
      </c>
      <c r="G7" s="4">
        <f>'Aðalstj. - Fjárhagsáætlun 2026'!G7</f>
        <v>0</v>
      </c>
      <c r="H7" s="4"/>
      <c r="I7" s="4">
        <f t="shared" si="0"/>
        <v>0</v>
      </c>
      <c r="J7" s="12">
        <v>0</v>
      </c>
    </row>
    <row r="8" spans="1:10" x14ac:dyDescent="0.35">
      <c r="A8">
        <v>22000</v>
      </c>
      <c r="B8" t="s">
        <v>40</v>
      </c>
      <c r="C8" s="4">
        <f>'Aðalstj. - Fjárhagsáætlun 2026'!C8</f>
        <v>0</v>
      </c>
      <c r="D8" s="4"/>
      <c r="E8" s="4">
        <f>'Aðalstj. - Fjárhagsáætlun 2026'!E8</f>
        <v>69530</v>
      </c>
      <c r="G8" s="4">
        <f>'Aðalstj. - Fjárhagsáætlun 2026'!G8</f>
        <v>0</v>
      </c>
      <c r="H8" s="4"/>
      <c r="I8" s="4">
        <f t="shared" si="0"/>
        <v>69530</v>
      </c>
      <c r="J8" s="12">
        <v>0</v>
      </c>
    </row>
    <row r="9" spans="1:10" x14ac:dyDescent="0.35">
      <c r="A9">
        <v>29999</v>
      </c>
      <c r="B9" t="s">
        <v>41</v>
      </c>
      <c r="C9" s="16">
        <f>SUM(C5:C8)</f>
        <v>218800000</v>
      </c>
      <c r="D9" s="45"/>
      <c r="E9" s="23">
        <f>SUM(E5:E8)</f>
        <v>213386934</v>
      </c>
      <c r="G9" s="16">
        <f>SUM(G5:G8)</f>
        <v>204900000</v>
      </c>
      <c r="H9" s="4"/>
      <c r="I9" s="16">
        <f>E9-G9</f>
        <v>8486934</v>
      </c>
      <c r="J9" s="25">
        <f>I9/G9</f>
        <v>4.1419882869692531E-2</v>
      </c>
    </row>
    <row r="10" spans="1:10" x14ac:dyDescent="0.35">
      <c r="C10" s="4"/>
      <c r="D10" s="4"/>
      <c r="E10" s="4"/>
      <c r="G10" s="4"/>
      <c r="H10" s="4"/>
      <c r="I10" s="4"/>
      <c r="J10" s="4"/>
    </row>
    <row r="11" spans="1:10" x14ac:dyDescent="0.35">
      <c r="A11" s="3">
        <v>30000</v>
      </c>
      <c r="B11" s="3" t="s">
        <v>42</v>
      </c>
      <c r="C11" s="3"/>
      <c r="D11" s="3"/>
      <c r="E11" s="21"/>
      <c r="F11" s="3"/>
      <c r="G11" s="3"/>
      <c r="H11" s="3"/>
      <c r="I11" s="3"/>
      <c r="J11" s="3"/>
    </row>
    <row r="12" spans="1:10" x14ac:dyDescent="0.35">
      <c r="A12">
        <v>31000</v>
      </c>
      <c r="B12" t="s">
        <v>43</v>
      </c>
      <c r="C12" s="4">
        <f>'Aðalstj. - Fjárhagsáætlun 2026'!C12</f>
        <v>23750000</v>
      </c>
      <c r="D12" s="4"/>
      <c r="E12" s="4">
        <f>'Aðalstj. - Fjárhagsáætlun 2026'!E12</f>
        <v>17756831</v>
      </c>
      <c r="G12" s="4">
        <v>19450000</v>
      </c>
      <c r="H12" s="4"/>
      <c r="I12" s="4">
        <f>E12-G12</f>
        <v>-1693169</v>
      </c>
      <c r="J12" s="12">
        <f t="shared" ref="J12:J14" si="1">I12/G12</f>
        <v>-8.7052390745501279E-2</v>
      </c>
    </row>
    <row r="13" spans="1:10" x14ac:dyDescent="0.35">
      <c r="A13">
        <v>35000</v>
      </c>
      <c r="B13" t="s">
        <v>44</v>
      </c>
      <c r="C13" s="4">
        <f>'Aðalstj. - Fjárhagsáætlun 2026'!C13</f>
        <v>182800000</v>
      </c>
      <c r="D13" s="4"/>
      <c r="E13" s="4">
        <f>'Aðalstj. - Fjárhagsáætlun 2026'!E13</f>
        <v>179819297</v>
      </c>
      <c r="G13" s="4">
        <f>'Aðalstj. - Fjárhagsáætlun 2026'!G13</f>
        <v>172950000</v>
      </c>
      <c r="H13" s="4"/>
      <c r="I13" s="4">
        <f t="shared" ref="I13:I21" si="2">E13-G13</f>
        <v>6869297</v>
      </c>
      <c r="J13" s="12">
        <f t="shared" si="1"/>
        <v>3.9718398381034983E-2</v>
      </c>
    </row>
    <row r="14" spans="1:10" x14ac:dyDescent="0.35">
      <c r="A14">
        <v>37000</v>
      </c>
      <c r="B14" t="s">
        <v>45</v>
      </c>
      <c r="C14" s="4">
        <f>'Aðalstj. - Fjárhagsáætlun 2026'!C14</f>
        <v>250000</v>
      </c>
      <c r="D14" s="4"/>
      <c r="E14" s="4">
        <f>'Aðalstj. - Fjárhagsáætlun 2026'!E14</f>
        <v>29046</v>
      </c>
      <c r="G14" s="4">
        <f>'Aðalstj. - Fjárhagsáætlun 2026'!G14</f>
        <v>250000</v>
      </c>
      <c r="H14" s="4"/>
      <c r="I14" s="4">
        <f t="shared" si="2"/>
        <v>-220954</v>
      </c>
      <c r="J14" s="12">
        <f t="shared" si="1"/>
        <v>-0.88381600000000005</v>
      </c>
    </row>
    <row r="15" spans="1:10" x14ac:dyDescent="0.35">
      <c r="A15">
        <v>45000</v>
      </c>
      <c r="B15" t="s">
        <v>46</v>
      </c>
      <c r="C15" s="4">
        <f>'Aðalstj. - Fjárhagsáætlun 2026'!C15</f>
        <v>250000</v>
      </c>
      <c r="D15" s="4"/>
      <c r="E15" s="4">
        <f>'Aðalstj. - Fjárhagsáætlun 2026'!E15</f>
        <v>0</v>
      </c>
      <c r="G15" s="4">
        <f>'Aðalstj. - Fjárhagsáætlun 2026'!G15</f>
        <v>250000</v>
      </c>
      <c r="H15" s="4"/>
      <c r="I15" s="4">
        <f t="shared" si="2"/>
        <v>-250000</v>
      </c>
      <c r="J15" s="12">
        <v>0</v>
      </c>
    </row>
    <row r="16" spans="1:10" x14ac:dyDescent="0.35">
      <c r="A16">
        <v>48000</v>
      </c>
      <c r="B16" t="s">
        <v>47</v>
      </c>
      <c r="C16" s="4">
        <f>'Aðalstj. - Fjárhagsáætlun 2026'!C16</f>
        <v>450000</v>
      </c>
      <c r="D16" s="4"/>
      <c r="E16" s="4">
        <f>'Aðalstj. - Fjárhagsáætlun 2026'!E16</f>
        <v>0</v>
      </c>
      <c r="G16" s="4">
        <f>'Aðalstj. - Fjárhagsáætlun 2026'!G16</f>
        <v>200000</v>
      </c>
      <c r="H16" s="4"/>
      <c r="I16" s="4">
        <f t="shared" si="2"/>
        <v>-200000</v>
      </c>
      <c r="J16" s="12">
        <f t="shared" ref="J16" si="3">I16/G16</f>
        <v>-1</v>
      </c>
    </row>
    <row r="17" spans="1:10" x14ac:dyDescent="0.35">
      <c r="A17">
        <v>52000</v>
      </c>
      <c r="B17" t="s">
        <v>48</v>
      </c>
      <c r="C17" s="4">
        <f>'Aðalstj. - Fjárhagsáætlun 2026'!C17</f>
        <v>0</v>
      </c>
      <c r="D17" s="4"/>
      <c r="E17" s="4">
        <f>'Aðalstj. - Fjárhagsáætlun 2026'!E17</f>
        <v>0</v>
      </c>
      <c r="G17" s="4">
        <f>'Aðalstj. - Fjárhagsáætlun 2026'!G17</f>
        <v>0</v>
      </c>
      <c r="H17" s="4"/>
      <c r="I17" s="4">
        <f t="shared" si="2"/>
        <v>0</v>
      </c>
      <c r="J17" s="12">
        <v>0</v>
      </c>
    </row>
    <row r="18" spans="1:10" x14ac:dyDescent="0.35">
      <c r="A18">
        <v>53000</v>
      </c>
      <c r="B18" t="s">
        <v>50</v>
      </c>
      <c r="C18" s="4">
        <f>'Aðalstj. - Fjárhagsáætlun 2026'!C18</f>
        <v>5965000</v>
      </c>
      <c r="D18" s="4"/>
      <c r="E18" s="4">
        <f>'Aðalstj. - Fjárhagsáætlun 2026'!E18</f>
        <v>5403003</v>
      </c>
      <c r="G18" s="4">
        <f>'Aðalstj. - Fjárhagsáætlun 2026'!G18</f>
        <v>5855000</v>
      </c>
      <c r="H18" s="4"/>
      <c r="I18" s="4">
        <f t="shared" si="2"/>
        <v>-451997</v>
      </c>
      <c r="J18" s="12">
        <f t="shared" ref="J18:J20" si="4">I18/G18</f>
        <v>-7.719846285226302E-2</v>
      </c>
    </row>
    <row r="19" spans="1:10" x14ac:dyDescent="0.35">
      <c r="A19">
        <v>56000</v>
      </c>
      <c r="B19" t="s">
        <v>51</v>
      </c>
      <c r="C19" s="4">
        <f>'Aðalstj. - Fjárhagsáætlun 2026'!C19</f>
        <v>4550000</v>
      </c>
      <c r="D19" s="4"/>
      <c r="E19" s="4">
        <f>'Aðalstj. - Fjárhagsáætlun 2026'!E19</f>
        <v>4518200</v>
      </c>
      <c r="G19" s="4">
        <f>'Aðalstj. - Fjárhagsáætlun 2026'!G19</f>
        <v>4420000</v>
      </c>
      <c r="H19" s="4"/>
      <c r="I19" s="4">
        <f t="shared" si="2"/>
        <v>98200</v>
      </c>
      <c r="J19" s="12">
        <f t="shared" si="4"/>
        <v>2.2217194570135747E-2</v>
      </c>
    </row>
    <row r="20" spans="1:10" x14ac:dyDescent="0.35">
      <c r="A20">
        <v>60000</v>
      </c>
      <c r="B20" t="s">
        <v>52</v>
      </c>
      <c r="C20" s="4">
        <f>'Aðalstj. - Fjárhagsáætlun 2026'!C20</f>
        <v>90000</v>
      </c>
      <c r="D20" s="4"/>
      <c r="E20" s="4">
        <f>'Aðalstj. - Fjárhagsáætlun 2026'!E20</f>
        <v>82532</v>
      </c>
      <c r="G20" s="4">
        <f>'Aðalstj. - Fjárhagsáætlun 2026'!G20</f>
        <v>175000</v>
      </c>
      <c r="H20" s="4"/>
      <c r="I20" s="4">
        <f t="shared" si="2"/>
        <v>-92468</v>
      </c>
      <c r="J20" s="12">
        <f t="shared" si="4"/>
        <v>-0.52838857142857143</v>
      </c>
    </row>
    <row r="21" spans="1:10" x14ac:dyDescent="0.35">
      <c r="A21">
        <v>65000</v>
      </c>
      <c r="B21" t="s">
        <v>53</v>
      </c>
      <c r="C21" s="4">
        <f>'Aðalstj. - Fjárhagsáætlun 2026'!C21</f>
        <v>700000</v>
      </c>
      <c r="D21" s="4"/>
      <c r="E21" s="4">
        <f>'Aðalstj. - Fjárhagsáætlun 2026'!E21</f>
        <v>662945</v>
      </c>
      <c r="G21" s="4">
        <f>'Aðalstj. - Fjárhagsáætlun 2026'!G21</f>
        <v>0</v>
      </c>
      <c r="H21" s="4"/>
      <c r="I21" s="4">
        <f t="shared" si="2"/>
        <v>662945</v>
      </c>
      <c r="J21" s="12">
        <v>0</v>
      </c>
    </row>
    <row r="22" spans="1:10" x14ac:dyDescent="0.35">
      <c r="A22">
        <v>74999</v>
      </c>
      <c r="B22" t="s">
        <v>54</v>
      </c>
      <c r="C22" s="16">
        <f>SUM(C12:C21)</f>
        <v>218805000</v>
      </c>
      <c r="D22" s="45"/>
      <c r="E22" s="23">
        <f>SUM(E12:E21)</f>
        <v>208271854</v>
      </c>
      <c r="G22" s="16">
        <f>SUM(G12:G21)</f>
        <v>203550000</v>
      </c>
      <c r="H22" s="4"/>
      <c r="I22" s="16">
        <f>E22-G22</f>
        <v>4721854</v>
      </c>
      <c r="J22" s="25">
        <f t="shared" ref="J22" si="5">I22/G22</f>
        <v>2.3197514124293786E-2</v>
      </c>
    </row>
    <row r="23" spans="1:10" x14ac:dyDescent="0.35">
      <c r="C23" s="4"/>
      <c r="D23" s="4"/>
      <c r="E23" s="4"/>
      <c r="G23" s="4"/>
      <c r="H23" s="4"/>
      <c r="I23" s="4"/>
      <c r="J23" s="4"/>
    </row>
    <row r="24" spans="1:10" x14ac:dyDescent="0.35">
      <c r="A24">
        <v>75000</v>
      </c>
      <c r="B24" t="s">
        <v>55</v>
      </c>
      <c r="C24" s="17">
        <f>C9-C22</f>
        <v>-5000</v>
      </c>
      <c r="D24" s="45"/>
      <c r="E24" s="24">
        <f>E9-E22</f>
        <v>5115080</v>
      </c>
      <c r="G24" s="17">
        <f>G9-G22</f>
        <v>1350000</v>
      </c>
      <c r="H24" s="4"/>
      <c r="I24" s="17">
        <f>E24-G24</f>
        <v>3765080</v>
      </c>
      <c r="J24" s="43">
        <f>I24/G24</f>
        <v>2.788948148148148</v>
      </c>
    </row>
    <row r="25" spans="1:10" x14ac:dyDescent="0.35">
      <c r="C25" s="4"/>
      <c r="D25" s="4"/>
      <c r="E25" s="4"/>
      <c r="G25" s="4"/>
      <c r="H25" s="4"/>
      <c r="I25" s="4"/>
      <c r="J25" s="4"/>
    </row>
    <row r="26" spans="1:10" x14ac:dyDescent="0.35">
      <c r="A26" s="3">
        <v>76000</v>
      </c>
      <c r="B26" s="3" t="s">
        <v>56</v>
      </c>
      <c r="C26" s="3"/>
      <c r="D26" s="3"/>
      <c r="E26" s="21"/>
      <c r="F26" s="3"/>
      <c r="G26" s="3"/>
      <c r="H26" s="3"/>
      <c r="I26" s="3"/>
      <c r="J26" s="3"/>
    </row>
    <row r="27" spans="1:10" x14ac:dyDescent="0.35">
      <c r="A27">
        <v>76100</v>
      </c>
      <c r="B27" t="s">
        <v>57</v>
      </c>
      <c r="C27" s="4">
        <f>'Aðalstj. - Fjárhagsáætlun 2026'!C27</f>
        <v>900000</v>
      </c>
      <c r="D27" s="45"/>
      <c r="E27" s="22">
        <f>'Aðalstj. - Fjárhagsáætlun 2026'!E27</f>
        <v>1649121</v>
      </c>
      <c r="G27" s="4">
        <v>750000</v>
      </c>
      <c r="H27" s="4"/>
      <c r="I27" s="4">
        <f>E27-G27</f>
        <v>899121</v>
      </c>
      <c r="J27" s="12">
        <f t="shared" ref="J27:J32" si="6">I27/G27</f>
        <v>1.198828</v>
      </c>
    </row>
    <row r="28" spans="1:10" x14ac:dyDescent="0.35">
      <c r="A28">
        <v>76200</v>
      </c>
      <c r="B28" t="s">
        <v>58</v>
      </c>
      <c r="C28" s="4">
        <f>'Aðalstj. - Fjárhagsáætlun 2026'!C28</f>
        <v>-10000</v>
      </c>
      <c r="D28" s="45"/>
      <c r="E28" s="22">
        <f>'Aðalstj. - Fjárhagsáætlun 2026'!E28</f>
        <v>0</v>
      </c>
      <c r="G28" s="4">
        <v>-10000</v>
      </c>
      <c r="H28" s="4"/>
      <c r="I28" s="4">
        <f t="shared" ref="I28:I31" si="7">E28-G28</f>
        <v>10000</v>
      </c>
      <c r="J28" s="12">
        <f t="shared" si="6"/>
        <v>-1</v>
      </c>
    </row>
    <row r="29" spans="1:10" x14ac:dyDescent="0.35">
      <c r="A29">
        <v>76500</v>
      </c>
      <c r="B29" t="s">
        <v>59</v>
      </c>
      <c r="C29" s="4">
        <f>'Aðalstj. - Fjárhagsáætlun 2026'!C29</f>
        <v>-150000</v>
      </c>
      <c r="D29" s="45"/>
      <c r="E29" s="22">
        <f>'Aðalstj. - Fjárhagsáætlun 2026'!E29</f>
        <v>-113371</v>
      </c>
      <c r="G29" s="4">
        <v>-150000</v>
      </c>
      <c r="H29" s="4"/>
      <c r="I29" s="4">
        <f t="shared" si="7"/>
        <v>36629</v>
      </c>
      <c r="J29" s="12">
        <f t="shared" si="6"/>
        <v>-0.24419333333333335</v>
      </c>
    </row>
    <row r="30" spans="1:10" hidden="1" x14ac:dyDescent="0.35">
      <c r="A30">
        <v>76600</v>
      </c>
      <c r="B30" t="s">
        <v>60</v>
      </c>
      <c r="C30" s="4">
        <f>'Aðalstj. - Fjárhagsáætlun 2026'!C30</f>
        <v>0</v>
      </c>
      <c r="D30" s="45"/>
      <c r="E30" s="22">
        <f>'Aðalstj. - Fjárhagsáætlun 2026'!E30</f>
        <v>0</v>
      </c>
      <c r="G30" s="4">
        <v>0</v>
      </c>
      <c r="H30" s="4"/>
      <c r="I30" s="4">
        <f t="shared" si="7"/>
        <v>0</v>
      </c>
      <c r="J30" s="12" t="e">
        <f t="shared" si="6"/>
        <v>#DIV/0!</v>
      </c>
    </row>
    <row r="31" spans="1:10" x14ac:dyDescent="0.35">
      <c r="A31">
        <v>76700</v>
      </c>
      <c r="B31" t="s">
        <v>61</v>
      </c>
      <c r="C31" s="4">
        <f>'Aðalstj. - Fjárhagsáætlun 2026'!C31</f>
        <v>-20000</v>
      </c>
      <c r="D31" s="45"/>
      <c r="E31" s="22">
        <f>'Aðalstj. - Fjárhagsáætlun 2026'!E31</f>
        <v>0</v>
      </c>
      <c r="G31" s="4">
        <v>-20000</v>
      </c>
      <c r="H31" s="4"/>
      <c r="I31" s="4">
        <f t="shared" si="7"/>
        <v>20000</v>
      </c>
      <c r="J31" s="43">
        <f t="shared" si="6"/>
        <v>-1</v>
      </c>
    </row>
    <row r="32" spans="1:10" x14ac:dyDescent="0.35">
      <c r="A32">
        <v>78999</v>
      </c>
      <c r="B32" t="s">
        <v>260</v>
      </c>
      <c r="C32" s="16">
        <f>SUM(C27:C31)</f>
        <v>720000</v>
      </c>
      <c r="D32" s="45"/>
      <c r="E32" s="23">
        <f>SUM(E27:E31)</f>
        <v>1535750</v>
      </c>
      <c r="G32" s="16">
        <f>SUM(G27:G31)</f>
        <v>570000</v>
      </c>
      <c r="H32" s="4"/>
      <c r="I32" s="16">
        <f>E32-G32</f>
        <v>965750</v>
      </c>
      <c r="J32" s="25">
        <f t="shared" si="6"/>
        <v>1.6942982456140352</v>
      </c>
    </row>
    <row r="33" spans="1:10" x14ac:dyDescent="0.35">
      <c r="C33" s="5"/>
      <c r="E33" s="4"/>
      <c r="G33" s="5"/>
    </row>
    <row r="34" spans="1:10" x14ac:dyDescent="0.35">
      <c r="A34">
        <v>79000</v>
      </c>
      <c r="B34" t="s">
        <v>62</v>
      </c>
      <c r="C34" s="17">
        <f>C24+C32</f>
        <v>715000</v>
      </c>
      <c r="D34" s="45"/>
      <c r="E34" s="24">
        <f>E24+E32</f>
        <v>6650830</v>
      </c>
      <c r="G34" s="17">
        <f>G24+G32</f>
        <v>1920000</v>
      </c>
      <c r="H34" s="4"/>
      <c r="I34" s="17">
        <f>E34-G34</f>
        <v>4730830</v>
      </c>
      <c r="J34" s="44">
        <f>I34/G34</f>
        <v>2.4639739583333333</v>
      </c>
    </row>
  </sheetData>
  <mergeCells count="1">
    <mergeCell ref="E2:J2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60D6-BFC7-47F7-AF41-9A811F80D459}">
  <dimension ref="A1:F194"/>
  <sheetViews>
    <sheetView workbookViewId="0">
      <selection activeCell="C1" sqref="C1"/>
    </sheetView>
  </sheetViews>
  <sheetFormatPr defaultRowHeight="14.5" x14ac:dyDescent="0.35"/>
  <cols>
    <col min="2" max="2" width="36.1796875" bestFit="1" customWidth="1"/>
    <col min="3" max="3" width="14.81640625" bestFit="1" customWidth="1"/>
    <col min="6" max="6" width="14.81640625" bestFit="1" customWidth="1"/>
  </cols>
  <sheetData>
    <row r="1" spans="1:6" x14ac:dyDescent="0.35">
      <c r="A1" s="3"/>
      <c r="B1" s="3"/>
      <c r="C1" s="18" t="s">
        <v>18</v>
      </c>
      <c r="D1" s="8"/>
      <c r="E1" s="3"/>
      <c r="F1" s="27" t="s">
        <v>20</v>
      </c>
    </row>
    <row r="2" spans="1:6" x14ac:dyDescent="0.35">
      <c r="A2" s="3">
        <v>11000</v>
      </c>
      <c r="B2" s="3" t="s">
        <v>89</v>
      </c>
      <c r="C2" s="8"/>
      <c r="D2" s="8"/>
      <c r="E2" s="3"/>
      <c r="F2" s="21"/>
    </row>
    <row r="3" spans="1:6" x14ac:dyDescent="0.35">
      <c r="A3">
        <v>11050</v>
      </c>
      <c r="B3" t="s">
        <v>90</v>
      </c>
      <c r="C3" s="5">
        <v>0</v>
      </c>
      <c r="D3" s="5"/>
      <c r="E3" s="1"/>
      <c r="F3" s="4"/>
    </row>
    <row r="4" spans="1:6" x14ac:dyDescent="0.35">
      <c r="A4">
        <v>11100</v>
      </c>
      <c r="B4" t="s">
        <v>91</v>
      </c>
      <c r="C4" s="5">
        <v>0</v>
      </c>
      <c r="D4" s="5"/>
      <c r="E4" s="1"/>
      <c r="F4" s="22">
        <v>0</v>
      </c>
    </row>
    <row r="5" spans="1:6" x14ac:dyDescent="0.35">
      <c r="A5">
        <v>11200</v>
      </c>
      <c r="B5" t="s">
        <v>92</v>
      </c>
      <c r="C5" s="5">
        <v>0</v>
      </c>
      <c r="D5" s="5"/>
      <c r="E5" s="1"/>
      <c r="F5" s="22">
        <v>0</v>
      </c>
    </row>
    <row r="6" spans="1:6" x14ac:dyDescent="0.35">
      <c r="A6">
        <v>11300</v>
      </c>
      <c r="B6" t="s">
        <v>93</v>
      </c>
      <c r="C6" s="19">
        <v>15000000</v>
      </c>
      <c r="D6" s="5"/>
      <c r="E6" s="1"/>
      <c r="F6" s="22">
        <v>16293332</v>
      </c>
    </row>
    <row r="7" spans="1:6" x14ac:dyDescent="0.35">
      <c r="A7">
        <v>11499</v>
      </c>
      <c r="B7" t="s">
        <v>90</v>
      </c>
      <c r="C7" s="5">
        <f>SUM(C3:C6)</f>
        <v>15000000</v>
      </c>
      <c r="D7" s="5"/>
      <c r="E7" s="1"/>
      <c r="F7" s="22">
        <f>SUM(F4:F6)</f>
        <v>16293332</v>
      </c>
    </row>
    <row r="8" spans="1:6" x14ac:dyDescent="0.35">
      <c r="C8" s="5"/>
      <c r="D8" s="5"/>
      <c r="E8" s="1"/>
      <c r="F8" s="4"/>
    </row>
    <row r="9" spans="1:6" x14ac:dyDescent="0.35">
      <c r="A9">
        <v>11500</v>
      </c>
      <c r="B9" t="s">
        <v>94</v>
      </c>
      <c r="C9" s="5"/>
      <c r="D9" s="5"/>
      <c r="E9" s="1"/>
      <c r="F9" s="4"/>
    </row>
    <row r="10" spans="1:6" x14ac:dyDescent="0.35">
      <c r="A10">
        <v>11510</v>
      </c>
      <c r="B10" t="s">
        <v>95</v>
      </c>
      <c r="C10" s="5">
        <v>0</v>
      </c>
      <c r="D10" s="5"/>
      <c r="E10" s="1"/>
      <c r="F10" s="22">
        <v>0</v>
      </c>
    </row>
    <row r="11" spans="1:6" x14ac:dyDescent="0.35">
      <c r="A11">
        <v>11511</v>
      </c>
      <c r="B11" t="s">
        <v>96</v>
      </c>
      <c r="C11" s="37">
        <v>4000000</v>
      </c>
      <c r="D11" s="5"/>
      <c r="E11" s="1"/>
      <c r="F11" s="22">
        <v>5000000</v>
      </c>
    </row>
    <row r="12" spans="1:6" x14ac:dyDescent="0.35">
      <c r="A12">
        <v>11512</v>
      </c>
      <c r="B12" t="s">
        <v>97</v>
      </c>
      <c r="C12" s="37">
        <v>4200000</v>
      </c>
      <c r="D12" s="5"/>
      <c r="E12" s="1"/>
      <c r="F12" s="22">
        <v>4200000</v>
      </c>
    </row>
    <row r="13" spans="1:6" x14ac:dyDescent="0.35">
      <c r="A13">
        <v>11515</v>
      </c>
      <c r="B13" t="s">
        <v>98</v>
      </c>
      <c r="C13" s="37">
        <v>1500000</v>
      </c>
      <c r="D13" s="5"/>
      <c r="E13" s="1"/>
      <c r="F13" s="22">
        <v>1400000</v>
      </c>
    </row>
    <row r="14" spans="1:6" x14ac:dyDescent="0.35">
      <c r="A14">
        <v>11516</v>
      </c>
      <c r="B14" t="s">
        <v>99</v>
      </c>
      <c r="C14" s="37">
        <v>1900000</v>
      </c>
      <c r="D14" s="5"/>
      <c r="E14" s="1"/>
      <c r="F14" s="22">
        <v>1900000</v>
      </c>
    </row>
    <row r="15" spans="1:6" x14ac:dyDescent="0.35">
      <c r="A15">
        <v>11517</v>
      </c>
      <c r="B15" t="s">
        <v>100</v>
      </c>
      <c r="C15" s="37">
        <v>2100000</v>
      </c>
      <c r="D15" s="5"/>
      <c r="E15" s="1"/>
      <c r="F15" s="22">
        <v>2000000</v>
      </c>
    </row>
    <row r="16" spans="1:6" x14ac:dyDescent="0.35">
      <c r="A16">
        <v>11520</v>
      </c>
      <c r="B16" t="s">
        <v>101</v>
      </c>
      <c r="C16" s="37">
        <v>61000000</v>
      </c>
      <c r="D16" s="5"/>
      <c r="E16" s="1"/>
      <c r="F16" s="22">
        <v>57686367</v>
      </c>
    </row>
    <row r="17" spans="1:6" x14ac:dyDescent="0.35">
      <c r="A17">
        <v>11530</v>
      </c>
      <c r="B17" t="s">
        <v>102</v>
      </c>
      <c r="C17" s="37">
        <v>4000000</v>
      </c>
      <c r="D17" s="5"/>
      <c r="E17" s="1"/>
      <c r="F17" s="22">
        <v>3500000</v>
      </c>
    </row>
    <row r="18" spans="1:6" x14ac:dyDescent="0.35">
      <c r="A18">
        <v>11535</v>
      </c>
      <c r="B18" t="s">
        <v>103</v>
      </c>
      <c r="C18" s="37">
        <v>5600000</v>
      </c>
      <c r="D18" s="5"/>
      <c r="E18" s="1"/>
      <c r="F18" s="22">
        <v>5000000</v>
      </c>
    </row>
    <row r="19" spans="1:6" x14ac:dyDescent="0.35">
      <c r="A19">
        <v>11536</v>
      </c>
      <c r="B19" t="s">
        <v>104</v>
      </c>
      <c r="C19" s="19">
        <v>40000000</v>
      </c>
      <c r="D19" s="5"/>
      <c r="E19" s="1"/>
      <c r="F19" s="22">
        <v>37531209</v>
      </c>
    </row>
    <row r="20" spans="1:6" x14ac:dyDescent="0.35">
      <c r="A20">
        <v>11545</v>
      </c>
      <c r="B20" t="s">
        <v>105</v>
      </c>
      <c r="C20" s="37">
        <v>600000</v>
      </c>
      <c r="D20" s="5"/>
      <c r="E20" s="1"/>
      <c r="F20" s="22">
        <v>600000</v>
      </c>
    </row>
    <row r="21" spans="1:6" x14ac:dyDescent="0.35">
      <c r="A21">
        <v>11546</v>
      </c>
      <c r="B21" t="s">
        <v>106</v>
      </c>
      <c r="C21" s="5">
        <v>500000</v>
      </c>
      <c r="D21" s="5"/>
      <c r="E21" s="1"/>
      <c r="F21" s="22">
        <v>0</v>
      </c>
    </row>
    <row r="22" spans="1:6" x14ac:dyDescent="0.35">
      <c r="A22">
        <v>11550</v>
      </c>
      <c r="B22" t="s">
        <v>107</v>
      </c>
      <c r="C22" s="37">
        <v>20500000</v>
      </c>
      <c r="D22" s="5"/>
      <c r="E22" s="1"/>
      <c r="F22" s="22">
        <v>19500000</v>
      </c>
    </row>
    <row r="23" spans="1:6" x14ac:dyDescent="0.35">
      <c r="A23">
        <v>11551</v>
      </c>
      <c r="B23" t="s">
        <v>108</v>
      </c>
      <c r="C23" s="37">
        <v>11500000</v>
      </c>
      <c r="D23" s="5"/>
      <c r="E23" s="1"/>
      <c r="F23" s="22">
        <v>14000000</v>
      </c>
    </row>
    <row r="24" spans="1:6" x14ac:dyDescent="0.35">
      <c r="A24">
        <v>11552</v>
      </c>
      <c r="B24" t="s">
        <v>109</v>
      </c>
      <c r="C24" s="37">
        <v>3500000</v>
      </c>
      <c r="D24" s="5"/>
      <c r="E24" s="1"/>
      <c r="F24" s="22">
        <v>3000000</v>
      </c>
    </row>
    <row r="25" spans="1:6" x14ac:dyDescent="0.35">
      <c r="A25">
        <v>11555</v>
      </c>
      <c r="B25" t="s">
        <v>110</v>
      </c>
      <c r="C25" s="5">
        <v>0</v>
      </c>
      <c r="D25" s="5"/>
      <c r="E25" s="1"/>
      <c r="F25" s="22">
        <v>0</v>
      </c>
    </row>
    <row r="26" spans="1:6" x14ac:dyDescent="0.35">
      <c r="A26">
        <v>11565</v>
      </c>
      <c r="B26" t="s">
        <v>111</v>
      </c>
      <c r="C26" s="5">
        <v>0</v>
      </c>
      <c r="D26" s="5"/>
      <c r="E26" s="1"/>
      <c r="F26" s="22">
        <v>0</v>
      </c>
    </row>
    <row r="27" spans="1:6" x14ac:dyDescent="0.35">
      <c r="A27">
        <v>11570</v>
      </c>
      <c r="B27" t="s">
        <v>112</v>
      </c>
      <c r="C27" s="5">
        <v>0</v>
      </c>
      <c r="D27" s="5"/>
      <c r="E27" s="1"/>
      <c r="F27" s="22">
        <v>0</v>
      </c>
    </row>
    <row r="28" spans="1:6" x14ac:dyDescent="0.35">
      <c r="A28">
        <v>11575</v>
      </c>
      <c r="B28" t="s">
        <v>113</v>
      </c>
      <c r="C28" s="37">
        <v>2000000</v>
      </c>
      <c r="D28" s="5"/>
      <c r="E28" s="1"/>
      <c r="F28" s="22">
        <v>1850000</v>
      </c>
    </row>
    <row r="29" spans="1:6" x14ac:dyDescent="0.35">
      <c r="A29">
        <v>11580</v>
      </c>
      <c r="B29" t="s">
        <v>114</v>
      </c>
      <c r="C29" s="5">
        <v>0</v>
      </c>
      <c r="D29" s="5"/>
      <c r="E29" s="1"/>
      <c r="F29" s="22">
        <v>21000000</v>
      </c>
    </row>
    <row r="30" spans="1:6" x14ac:dyDescent="0.35">
      <c r="A30">
        <v>11599</v>
      </c>
      <c r="B30" t="s">
        <v>115</v>
      </c>
      <c r="C30" s="5">
        <f>SUM(C10:C29)</f>
        <v>162900000</v>
      </c>
      <c r="D30" s="5"/>
      <c r="E30" s="1"/>
      <c r="F30" s="22">
        <f>SUM(F10:F29)</f>
        <v>178167576</v>
      </c>
    </row>
    <row r="31" spans="1:6" x14ac:dyDescent="0.35">
      <c r="C31" s="5"/>
      <c r="D31" s="5"/>
      <c r="E31" s="1"/>
      <c r="F31" s="4"/>
    </row>
    <row r="32" spans="1:6" x14ac:dyDescent="0.35">
      <c r="A32">
        <v>11600</v>
      </c>
      <c r="B32" t="s">
        <v>116</v>
      </c>
      <c r="C32" s="5"/>
      <c r="D32" s="5"/>
      <c r="E32" s="1"/>
      <c r="F32" s="4"/>
    </row>
    <row r="33" spans="1:6" x14ac:dyDescent="0.35">
      <c r="A33">
        <v>11615</v>
      </c>
      <c r="B33" t="s">
        <v>117</v>
      </c>
      <c r="C33" s="5">
        <v>0</v>
      </c>
      <c r="D33" s="5"/>
      <c r="E33" s="1"/>
      <c r="F33" s="22">
        <v>0</v>
      </c>
    </row>
    <row r="34" spans="1:6" x14ac:dyDescent="0.35">
      <c r="A34">
        <v>11640</v>
      </c>
      <c r="B34" t="s">
        <v>118</v>
      </c>
      <c r="C34" s="5">
        <v>0</v>
      </c>
      <c r="D34" s="5"/>
      <c r="E34" s="1"/>
      <c r="F34" s="22">
        <v>0</v>
      </c>
    </row>
    <row r="35" spans="1:6" x14ac:dyDescent="0.35">
      <c r="A35">
        <v>11699</v>
      </c>
      <c r="B35" t="s">
        <v>119</v>
      </c>
      <c r="C35" s="5">
        <f>SUM(C33:C34)</f>
        <v>0</v>
      </c>
      <c r="D35" s="5"/>
      <c r="E35" s="1"/>
      <c r="F35" s="22">
        <f>SUM(F33:F34)</f>
        <v>0</v>
      </c>
    </row>
    <row r="36" spans="1:6" x14ac:dyDescent="0.35">
      <c r="C36" s="5"/>
      <c r="D36" s="5"/>
      <c r="E36" s="1"/>
      <c r="F36" s="4"/>
    </row>
    <row r="37" spans="1:6" x14ac:dyDescent="0.35">
      <c r="A37">
        <v>12000</v>
      </c>
      <c r="B37" t="s">
        <v>120</v>
      </c>
      <c r="C37" s="5"/>
      <c r="D37" s="5"/>
      <c r="E37" s="1"/>
      <c r="F37" s="4"/>
    </row>
    <row r="38" spans="1:6" x14ac:dyDescent="0.35">
      <c r="A38">
        <v>12100</v>
      </c>
      <c r="B38" t="s">
        <v>121</v>
      </c>
      <c r="C38" s="19">
        <v>300000</v>
      </c>
      <c r="D38" s="5"/>
      <c r="E38" s="1"/>
      <c r="F38" s="22">
        <v>436798</v>
      </c>
    </row>
    <row r="39" spans="1:6" x14ac:dyDescent="0.35">
      <c r="A39">
        <v>12200</v>
      </c>
      <c r="B39" t="s">
        <v>122</v>
      </c>
      <c r="C39" s="5">
        <v>0</v>
      </c>
      <c r="D39" s="5"/>
      <c r="E39" s="1"/>
      <c r="F39" s="22">
        <v>118682</v>
      </c>
    </row>
    <row r="40" spans="1:6" x14ac:dyDescent="0.35">
      <c r="A40">
        <v>14999</v>
      </c>
      <c r="B40" t="s">
        <v>123</v>
      </c>
      <c r="C40" s="5">
        <f>SUM(C38:C39)</f>
        <v>300000</v>
      </c>
      <c r="D40" s="5"/>
      <c r="E40" s="1"/>
      <c r="F40" s="22">
        <f>SUM(F38:F39)</f>
        <v>555480</v>
      </c>
    </row>
    <row r="41" spans="1:6" x14ac:dyDescent="0.35">
      <c r="A41">
        <v>14999</v>
      </c>
      <c r="B41" t="s">
        <v>124</v>
      </c>
      <c r="C41" s="4">
        <f>C7+C30+C35+C40</f>
        <v>178200000</v>
      </c>
      <c r="D41" s="4"/>
      <c r="E41" s="1"/>
      <c r="F41" s="22">
        <f>F7+F30+F35+F40</f>
        <v>195016388</v>
      </c>
    </row>
    <row r="42" spans="1:6" x14ac:dyDescent="0.35">
      <c r="C42" s="5"/>
      <c r="D42" s="5"/>
      <c r="E42" s="1"/>
      <c r="F42" s="4"/>
    </row>
    <row r="43" spans="1:6" x14ac:dyDescent="0.35">
      <c r="A43" s="10">
        <v>17000</v>
      </c>
      <c r="B43" s="10" t="s">
        <v>125</v>
      </c>
      <c r="C43" s="14"/>
      <c r="D43" s="14"/>
      <c r="E43" s="1"/>
      <c r="F43" s="4"/>
    </row>
    <row r="44" spans="1:6" x14ac:dyDescent="0.35">
      <c r="A44">
        <v>17200</v>
      </c>
      <c r="B44" t="s">
        <v>126</v>
      </c>
      <c r="C44" s="19">
        <v>1300000</v>
      </c>
      <c r="D44" s="5"/>
      <c r="E44" s="1"/>
      <c r="F44" s="22">
        <v>1295000</v>
      </c>
    </row>
    <row r="45" spans="1:6" x14ac:dyDescent="0.35">
      <c r="A45">
        <v>19999</v>
      </c>
      <c r="B45" t="s">
        <v>127</v>
      </c>
      <c r="C45" s="5">
        <f>SUM(C44)</f>
        <v>1300000</v>
      </c>
      <c r="D45" s="5"/>
      <c r="E45" s="1"/>
      <c r="F45" s="4">
        <f>SUM(F44)</f>
        <v>1295000</v>
      </c>
    </row>
    <row r="46" spans="1:6" x14ac:dyDescent="0.35">
      <c r="C46" s="5"/>
      <c r="D46" s="5"/>
      <c r="E46" s="1"/>
      <c r="F46" s="4"/>
    </row>
    <row r="47" spans="1:6" x14ac:dyDescent="0.35">
      <c r="A47" s="3">
        <v>20000</v>
      </c>
      <c r="B47" s="3" t="s">
        <v>128</v>
      </c>
      <c r="C47" s="8"/>
      <c r="D47" s="8"/>
      <c r="E47" s="3"/>
      <c r="F47" s="21"/>
    </row>
    <row r="48" spans="1:6" x14ac:dyDescent="0.35">
      <c r="A48">
        <v>20100</v>
      </c>
      <c r="B48" t="s">
        <v>129</v>
      </c>
      <c r="C48" s="5">
        <v>0</v>
      </c>
      <c r="D48" s="5"/>
      <c r="E48" s="1"/>
      <c r="F48" s="22">
        <v>0</v>
      </c>
    </row>
    <row r="49" spans="1:6" x14ac:dyDescent="0.35">
      <c r="A49">
        <v>21999</v>
      </c>
      <c r="B49" t="s">
        <v>130</v>
      </c>
      <c r="C49" s="5">
        <f>SUM(C48)</f>
        <v>0</v>
      </c>
      <c r="D49" s="5"/>
      <c r="E49" s="1"/>
      <c r="F49" s="4">
        <f>SUM(F48)</f>
        <v>0</v>
      </c>
    </row>
    <row r="50" spans="1:6" x14ac:dyDescent="0.35">
      <c r="C50" s="5"/>
      <c r="D50" s="5"/>
      <c r="E50" s="1"/>
      <c r="F50" s="4"/>
    </row>
    <row r="51" spans="1:6" x14ac:dyDescent="0.35">
      <c r="A51" s="3">
        <v>22000</v>
      </c>
      <c r="B51" s="3" t="s">
        <v>131</v>
      </c>
      <c r="C51" s="8"/>
      <c r="D51" s="8"/>
      <c r="E51" s="3"/>
      <c r="F51" s="21"/>
    </row>
    <row r="52" spans="1:6" x14ac:dyDescent="0.35">
      <c r="A52">
        <v>22200</v>
      </c>
      <c r="B52" t="s">
        <v>132</v>
      </c>
      <c r="C52" s="5">
        <v>0</v>
      </c>
      <c r="D52" s="5"/>
      <c r="E52" s="1"/>
      <c r="F52" s="22">
        <v>0</v>
      </c>
    </row>
    <row r="53" spans="1:6" x14ac:dyDescent="0.35">
      <c r="A53">
        <v>22300</v>
      </c>
      <c r="B53" t="s">
        <v>133</v>
      </c>
      <c r="C53" s="5">
        <v>0</v>
      </c>
      <c r="D53" s="5"/>
      <c r="E53" s="1"/>
      <c r="F53" s="22">
        <v>0</v>
      </c>
    </row>
    <row r="54" spans="1:6" x14ac:dyDescent="0.35">
      <c r="A54">
        <v>22500</v>
      </c>
      <c r="B54" t="s">
        <v>134</v>
      </c>
      <c r="C54" s="5">
        <v>0</v>
      </c>
      <c r="D54" s="5"/>
      <c r="E54" s="1"/>
      <c r="F54" s="22">
        <v>0</v>
      </c>
    </row>
    <row r="55" spans="1:6" x14ac:dyDescent="0.35">
      <c r="A55">
        <v>22550</v>
      </c>
      <c r="B55" t="s">
        <v>135</v>
      </c>
      <c r="C55" s="5">
        <v>0</v>
      </c>
      <c r="D55" s="5"/>
      <c r="E55" s="1"/>
      <c r="F55" s="22">
        <v>30224</v>
      </c>
    </row>
    <row r="56" spans="1:6" x14ac:dyDescent="0.35">
      <c r="A56">
        <v>22570</v>
      </c>
      <c r="B56" t="s">
        <v>136</v>
      </c>
      <c r="C56" s="5">
        <v>0</v>
      </c>
      <c r="D56" s="5"/>
      <c r="E56" s="1"/>
      <c r="F56" s="22">
        <v>0</v>
      </c>
    </row>
    <row r="57" spans="1:6" x14ac:dyDescent="0.35">
      <c r="A57">
        <v>22600</v>
      </c>
      <c r="B57" t="s">
        <v>261</v>
      </c>
      <c r="C57" s="5">
        <v>0</v>
      </c>
      <c r="D57" s="5"/>
      <c r="E57" s="1"/>
      <c r="F57" s="22">
        <v>114536</v>
      </c>
    </row>
    <row r="58" spans="1:6" x14ac:dyDescent="0.35">
      <c r="A58">
        <v>22700</v>
      </c>
      <c r="B58" t="s">
        <v>137</v>
      </c>
      <c r="C58" s="5">
        <v>0</v>
      </c>
      <c r="D58" s="5"/>
      <c r="E58" s="1"/>
      <c r="F58" s="22">
        <v>0</v>
      </c>
    </row>
    <row r="59" spans="1:6" x14ac:dyDescent="0.35">
      <c r="A59">
        <v>22750</v>
      </c>
      <c r="B59" t="s">
        <v>138</v>
      </c>
      <c r="C59" s="5">
        <v>0</v>
      </c>
      <c r="D59" s="5"/>
      <c r="E59" s="1"/>
      <c r="F59" s="22">
        <v>0</v>
      </c>
    </row>
    <row r="60" spans="1:6" x14ac:dyDescent="0.35">
      <c r="A60">
        <v>22900</v>
      </c>
      <c r="B60" t="s">
        <v>40</v>
      </c>
      <c r="C60" s="19">
        <v>30000</v>
      </c>
      <c r="D60" s="5"/>
      <c r="E60" s="1"/>
      <c r="F60" s="22">
        <v>40000</v>
      </c>
    </row>
    <row r="61" spans="1:6" x14ac:dyDescent="0.35">
      <c r="A61">
        <v>23350</v>
      </c>
      <c r="B61" t="s">
        <v>139</v>
      </c>
      <c r="C61" s="19">
        <v>10000</v>
      </c>
      <c r="D61" s="5"/>
      <c r="E61" s="1"/>
      <c r="F61" s="22">
        <v>0</v>
      </c>
    </row>
    <row r="62" spans="1:6" x14ac:dyDescent="0.35">
      <c r="A62">
        <v>29998</v>
      </c>
      <c r="B62" t="s">
        <v>140</v>
      </c>
      <c r="C62" s="5">
        <f>SUM(C52:C61)</f>
        <v>40000</v>
      </c>
      <c r="D62" s="5"/>
      <c r="E62" s="1"/>
      <c r="F62" s="22">
        <f>SUM(F52:F61)</f>
        <v>184760</v>
      </c>
    </row>
    <row r="63" spans="1:6" x14ac:dyDescent="0.35">
      <c r="C63" s="5"/>
      <c r="D63" s="5"/>
      <c r="E63" s="1"/>
      <c r="F63" s="4"/>
    </row>
    <row r="64" spans="1:6" x14ac:dyDescent="0.35">
      <c r="A64" s="3">
        <v>31000</v>
      </c>
      <c r="B64" s="3" t="s">
        <v>141</v>
      </c>
      <c r="C64" s="8"/>
      <c r="D64" s="8"/>
      <c r="E64" s="3"/>
      <c r="F64" s="21"/>
    </row>
    <row r="65" spans="1:6" x14ac:dyDescent="0.35">
      <c r="A65">
        <v>32200</v>
      </c>
      <c r="B65" t="s">
        <v>142</v>
      </c>
      <c r="C65" s="28">
        <f>F65*1.05</f>
        <v>21394480.800000001</v>
      </c>
      <c r="D65" s="5"/>
      <c r="E65" s="1"/>
      <c r="F65" s="22">
        <v>20375696</v>
      </c>
    </row>
    <row r="66" spans="1:6" x14ac:dyDescent="0.35">
      <c r="A66">
        <v>32300</v>
      </c>
      <c r="B66" t="s">
        <v>143</v>
      </c>
      <c r="C66" s="28">
        <f t="shared" ref="C66:C71" si="0">F66*1.05</f>
        <v>0</v>
      </c>
      <c r="D66" s="5"/>
      <c r="E66" s="1"/>
      <c r="F66" s="22">
        <v>0</v>
      </c>
    </row>
    <row r="67" spans="1:6" x14ac:dyDescent="0.35">
      <c r="A67">
        <v>32400</v>
      </c>
      <c r="B67" t="s">
        <v>144</v>
      </c>
      <c r="C67" s="28">
        <v>5000000</v>
      </c>
      <c r="D67" s="5"/>
      <c r="E67" s="1"/>
      <c r="F67" s="22">
        <v>0</v>
      </c>
    </row>
    <row r="68" spans="1:6" x14ac:dyDescent="0.35">
      <c r="A68">
        <v>32500</v>
      </c>
      <c r="B68" t="s">
        <v>145</v>
      </c>
      <c r="C68" s="28">
        <f t="shared" si="0"/>
        <v>1620856.6500000001</v>
      </c>
      <c r="D68" s="5"/>
      <c r="E68" s="1"/>
      <c r="F68" s="22">
        <v>1543673</v>
      </c>
    </row>
    <row r="69" spans="1:6" x14ac:dyDescent="0.35">
      <c r="A69">
        <v>32600</v>
      </c>
      <c r="B69" t="s">
        <v>146</v>
      </c>
      <c r="C69" s="28">
        <f t="shared" si="0"/>
        <v>3181727.85</v>
      </c>
      <c r="D69" s="5"/>
      <c r="E69" s="1"/>
      <c r="F69" s="22">
        <v>3030217</v>
      </c>
    </row>
    <row r="70" spans="1:6" x14ac:dyDescent="0.35">
      <c r="A70">
        <v>32700</v>
      </c>
      <c r="B70" t="s">
        <v>147</v>
      </c>
      <c r="C70" s="28">
        <f t="shared" si="0"/>
        <v>596734.95000000007</v>
      </c>
      <c r="D70" s="5"/>
      <c r="E70" s="1"/>
      <c r="F70" s="22">
        <v>568319</v>
      </c>
    </row>
    <row r="71" spans="1:6" x14ac:dyDescent="0.35">
      <c r="A71">
        <v>33100</v>
      </c>
      <c r="B71" t="s">
        <v>148</v>
      </c>
      <c r="C71" s="28">
        <f t="shared" si="0"/>
        <v>987872.55</v>
      </c>
      <c r="D71" s="5"/>
      <c r="E71" s="1"/>
      <c r="F71" s="22">
        <v>940831</v>
      </c>
    </row>
    <row r="72" spans="1:6" x14ac:dyDescent="0.35">
      <c r="A72">
        <v>34999</v>
      </c>
      <c r="B72" t="s">
        <v>43</v>
      </c>
      <c r="C72" s="5">
        <f>SUM(C65:C71)</f>
        <v>32781672.800000001</v>
      </c>
      <c r="D72" s="5"/>
      <c r="E72" s="1"/>
      <c r="F72" s="22">
        <f>SUM(F65:F71)</f>
        <v>26458736</v>
      </c>
    </row>
    <row r="73" spans="1:6" x14ac:dyDescent="0.35">
      <c r="C73" s="5"/>
      <c r="D73" s="5"/>
      <c r="E73" s="1"/>
      <c r="F73" s="4"/>
    </row>
    <row r="74" spans="1:6" x14ac:dyDescent="0.35">
      <c r="A74" s="3">
        <v>35000</v>
      </c>
      <c r="B74" s="3" t="s">
        <v>149</v>
      </c>
      <c r="C74" s="8"/>
      <c r="D74" s="8"/>
      <c r="E74" s="3"/>
      <c r="F74" s="21"/>
    </row>
    <row r="75" spans="1:6" x14ac:dyDescent="0.35">
      <c r="A75">
        <v>35100</v>
      </c>
      <c r="B75" t="s">
        <v>150</v>
      </c>
      <c r="C75" s="5">
        <f>C6*0.6451</f>
        <v>9676500</v>
      </c>
      <c r="D75" s="5"/>
      <c r="E75" s="1"/>
      <c r="F75" s="22">
        <v>11004936</v>
      </c>
    </row>
    <row r="76" spans="1:6" x14ac:dyDescent="0.35">
      <c r="A76">
        <v>35250</v>
      </c>
      <c r="B76" t="s">
        <v>151</v>
      </c>
      <c r="C76" s="37">
        <f>C20</f>
        <v>600000</v>
      </c>
      <c r="D76" s="5"/>
      <c r="E76" s="1"/>
      <c r="F76" s="22">
        <v>0</v>
      </c>
    </row>
    <row r="77" spans="1:6" x14ac:dyDescent="0.35">
      <c r="A77">
        <v>35300</v>
      </c>
      <c r="B77" t="s">
        <v>152</v>
      </c>
      <c r="C77" s="37">
        <f>C13</f>
        <v>1500000</v>
      </c>
      <c r="D77" s="5"/>
      <c r="E77" s="1"/>
      <c r="F77" s="22">
        <v>1400000</v>
      </c>
    </row>
    <row r="78" spans="1:6" x14ac:dyDescent="0.35">
      <c r="A78">
        <v>35310</v>
      </c>
      <c r="B78" t="s">
        <v>153</v>
      </c>
      <c r="C78" s="37">
        <f t="shared" ref="C78:C79" si="1">C14</f>
        <v>1900000</v>
      </c>
      <c r="D78" s="5"/>
      <c r="E78" s="1"/>
      <c r="F78" s="22">
        <v>1900000</v>
      </c>
    </row>
    <row r="79" spans="1:6" x14ac:dyDescent="0.35">
      <c r="A79">
        <v>35330</v>
      </c>
      <c r="B79" t="s">
        <v>154</v>
      </c>
      <c r="C79" s="37">
        <f t="shared" si="1"/>
        <v>2100000</v>
      </c>
      <c r="D79" s="5"/>
      <c r="E79" s="1"/>
      <c r="F79" s="22">
        <v>2000000</v>
      </c>
    </row>
    <row r="80" spans="1:6" x14ac:dyDescent="0.35">
      <c r="A80">
        <v>35340</v>
      </c>
      <c r="B80" t="s">
        <v>136</v>
      </c>
      <c r="C80" s="5">
        <v>0</v>
      </c>
      <c r="D80" s="5"/>
      <c r="E80" s="1"/>
      <c r="F80" s="22">
        <v>0</v>
      </c>
    </row>
    <row r="81" spans="1:6" x14ac:dyDescent="0.35">
      <c r="A81">
        <v>35350</v>
      </c>
      <c r="B81" t="s">
        <v>155</v>
      </c>
      <c r="C81" s="5">
        <v>0</v>
      </c>
      <c r="D81" s="5"/>
      <c r="E81" s="1"/>
      <c r="F81" s="22">
        <v>0</v>
      </c>
    </row>
    <row r="82" spans="1:6" x14ac:dyDescent="0.35">
      <c r="A82">
        <v>35400</v>
      </c>
      <c r="B82" t="s">
        <v>156</v>
      </c>
      <c r="C82" s="37">
        <f>C16</f>
        <v>61000000</v>
      </c>
      <c r="D82" s="5"/>
      <c r="E82" s="1"/>
      <c r="F82" s="22">
        <v>57500000</v>
      </c>
    </row>
    <row r="83" spans="1:6" x14ac:dyDescent="0.35">
      <c r="A83">
        <v>35500</v>
      </c>
      <c r="B83" t="s">
        <v>157</v>
      </c>
      <c r="C83" s="37">
        <f t="shared" ref="C83" si="2">C17</f>
        <v>4000000</v>
      </c>
      <c r="D83" s="5"/>
      <c r="E83" s="1"/>
      <c r="F83" s="22">
        <v>3599390</v>
      </c>
    </row>
    <row r="84" spans="1:6" x14ac:dyDescent="0.35">
      <c r="A84">
        <v>35550</v>
      </c>
      <c r="B84" t="s">
        <v>158</v>
      </c>
      <c r="C84" s="37">
        <f>C11</f>
        <v>4000000</v>
      </c>
      <c r="D84" s="5"/>
      <c r="E84" s="1"/>
      <c r="F84" s="22">
        <v>4000000</v>
      </c>
    </row>
    <row r="85" spans="1:6" x14ac:dyDescent="0.35">
      <c r="A85">
        <v>35551</v>
      </c>
      <c r="B85" t="s">
        <v>159</v>
      </c>
      <c r="C85" s="37">
        <f>C23</f>
        <v>11500000</v>
      </c>
      <c r="D85" s="5"/>
      <c r="E85" s="1"/>
      <c r="F85" s="22">
        <v>13997000</v>
      </c>
    </row>
    <row r="86" spans="1:6" x14ac:dyDescent="0.35">
      <c r="A86">
        <v>35552</v>
      </c>
      <c r="B86" t="s">
        <v>160</v>
      </c>
      <c r="C86" s="37">
        <f>C12</f>
        <v>4200000</v>
      </c>
      <c r="D86" s="5"/>
      <c r="E86" s="1"/>
      <c r="F86" s="22">
        <v>4200000</v>
      </c>
    </row>
    <row r="87" spans="1:6" x14ac:dyDescent="0.35">
      <c r="A87">
        <v>35560</v>
      </c>
      <c r="B87" t="s">
        <v>161</v>
      </c>
      <c r="C87" s="37">
        <f>C24</f>
        <v>3500000</v>
      </c>
      <c r="D87" s="5"/>
      <c r="E87" s="1"/>
      <c r="F87" s="22">
        <v>3000000</v>
      </c>
    </row>
    <row r="88" spans="1:6" x14ac:dyDescent="0.35">
      <c r="A88">
        <v>35600</v>
      </c>
      <c r="B88" t="s">
        <v>162</v>
      </c>
      <c r="C88" s="37">
        <f>C28</f>
        <v>2000000</v>
      </c>
      <c r="D88" s="5"/>
      <c r="E88" s="1"/>
      <c r="F88" s="22">
        <v>1850000</v>
      </c>
    </row>
    <row r="89" spans="1:6" x14ac:dyDescent="0.35">
      <c r="A89">
        <v>35700</v>
      </c>
      <c r="B89" t="s">
        <v>163</v>
      </c>
      <c r="C89" s="19">
        <f>5%*C6</f>
        <v>750000</v>
      </c>
      <c r="D89" s="5"/>
      <c r="E89" s="1"/>
      <c r="F89" s="22">
        <v>677140</v>
      </c>
    </row>
    <row r="90" spans="1:6" x14ac:dyDescent="0.35">
      <c r="A90">
        <v>35800</v>
      </c>
      <c r="B90" t="s">
        <v>164</v>
      </c>
      <c r="C90" s="37">
        <f>C18</f>
        <v>5600000</v>
      </c>
      <c r="D90" s="5"/>
      <c r="E90" s="1"/>
      <c r="F90" s="22">
        <v>5000000</v>
      </c>
    </row>
    <row r="91" spans="1:6" x14ac:dyDescent="0.35">
      <c r="A91">
        <v>35900</v>
      </c>
      <c r="B91" t="s">
        <v>165</v>
      </c>
      <c r="C91" s="19">
        <f>C19</f>
        <v>40000000</v>
      </c>
      <c r="D91" s="5"/>
      <c r="E91" s="1"/>
      <c r="F91" s="22">
        <v>37619769</v>
      </c>
    </row>
    <row r="92" spans="1:6" x14ac:dyDescent="0.35">
      <c r="A92">
        <v>35950</v>
      </c>
      <c r="B92" t="s">
        <v>166</v>
      </c>
      <c r="C92" s="28">
        <v>2500000</v>
      </c>
      <c r="D92" s="5"/>
      <c r="E92" s="1"/>
      <c r="F92" s="22">
        <v>21000000</v>
      </c>
    </row>
    <row r="93" spans="1:6" x14ac:dyDescent="0.35">
      <c r="A93">
        <v>35999</v>
      </c>
      <c r="B93" t="s">
        <v>167</v>
      </c>
      <c r="C93" s="5">
        <f>SUM(C75:C92)</f>
        <v>154826500</v>
      </c>
      <c r="D93" s="5"/>
      <c r="E93" s="1"/>
      <c r="F93" s="22">
        <f>SUM(F75:F92)</f>
        <v>168748235</v>
      </c>
    </row>
    <row r="94" spans="1:6" x14ac:dyDescent="0.35">
      <c r="C94" s="5"/>
      <c r="D94" s="5"/>
      <c r="E94" s="1"/>
      <c r="F94" s="4"/>
    </row>
    <row r="95" spans="1:6" x14ac:dyDescent="0.35">
      <c r="A95" s="10">
        <v>37000</v>
      </c>
      <c r="B95" s="10" t="s">
        <v>168</v>
      </c>
      <c r="C95" s="5"/>
      <c r="D95" s="5"/>
      <c r="E95" s="1"/>
      <c r="F95" s="4"/>
    </row>
    <row r="96" spans="1:6" x14ac:dyDescent="0.35">
      <c r="A96">
        <v>37300</v>
      </c>
      <c r="B96" t="s">
        <v>169</v>
      </c>
      <c r="C96" s="28">
        <v>550000</v>
      </c>
      <c r="D96" s="5"/>
      <c r="E96" s="1"/>
      <c r="F96" s="4">
        <v>0</v>
      </c>
    </row>
    <row r="99" spans="1:6" x14ac:dyDescent="0.35">
      <c r="A99" s="3">
        <v>45000</v>
      </c>
      <c r="B99" s="3" t="s">
        <v>171</v>
      </c>
      <c r="C99" s="8"/>
      <c r="D99" s="8"/>
      <c r="E99" s="3"/>
      <c r="F99" s="21"/>
    </row>
    <row r="100" spans="1:6" x14ac:dyDescent="0.35">
      <c r="A100">
        <v>45100</v>
      </c>
      <c r="B100" t="s">
        <v>172</v>
      </c>
      <c r="C100" s="28">
        <v>50000</v>
      </c>
      <c r="D100" s="5"/>
      <c r="E100" s="1"/>
      <c r="F100" s="22">
        <v>0</v>
      </c>
    </row>
    <row r="101" spans="1:6" x14ac:dyDescent="0.35">
      <c r="A101">
        <v>45200</v>
      </c>
      <c r="B101" t="s">
        <v>173</v>
      </c>
      <c r="C101" s="28">
        <v>10000</v>
      </c>
      <c r="D101" s="5"/>
      <c r="E101" s="1"/>
      <c r="F101" s="22">
        <v>0</v>
      </c>
    </row>
    <row r="102" spans="1:6" x14ac:dyDescent="0.35">
      <c r="A102">
        <v>47999</v>
      </c>
      <c r="B102" t="s">
        <v>46</v>
      </c>
      <c r="C102" s="5">
        <f>SUM(C100:C101)</f>
        <v>60000</v>
      </c>
      <c r="D102" s="5"/>
      <c r="E102" s="1"/>
      <c r="F102" s="22">
        <f>SUM(F100:F101)</f>
        <v>0</v>
      </c>
    </row>
    <row r="103" spans="1:6" x14ac:dyDescent="0.35">
      <c r="C103" s="5"/>
      <c r="D103" s="5"/>
      <c r="E103" s="1"/>
      <c r="F103" s="4"/>
    </row>
    <row r="104" spans="1:6" x14ac:dyDescent="0.35">
      <c r="A104" s="10">
        <v>48000</v>
      </c>
      <c r="B104" s="10" t="s">
        <v>175</v>
      </c>
      <c r="C104" s="14"/>
      <c r="D104" s="14"/>
      <c r="E104" s="1"/>
      <c r="F104" s="4"/>
    </row>
    <row r="105" spans="1:6" x14ac:dyDescent="0.35">
      <c r="A105">
        <v>48250</v>
      </c>
      <c r="B105" t="s">
        <v>176</v>
      </c>
      <c r="C105" s="28">
        <v>100000</v>
      </c>
      <c r="D105" s="5"/>
      <c r="E105" s="1"/>
      <c r="F105" s="22">
        <v>21847</v>
      </c>
    </row>
    <row r="106" spans="1:6" x14ac:dyDescent="0.35">
      <c r="A106">
        <v>48710</v>
      </c>
      <c r="B106" t="s">
        <v>177</v>
      </c>
      <c r="C106" s="5">
        <v>0</v>
      </c>
      <c r="D106" s="5"/>
      <c r="E106" s="1"/>
      <c r="F106" s="22">
        <v>0</v>
      </c>
    </row>
    <row r="107" spans="1:6" x14ac:dyDescent="0.35">
      <c r="A107">
        <v>48720</v>
      </c>
      <c r="B107" t="s">
        <v>178</v>
      </c>
      <c r="C107" s="5">
        <v>0</v>
      </c>
      <c r="D107" s="5"/>
      <c r="E107" s="1"/>
      <c r="F107" s="22">
        <v>0</v>
      </c>
    </row>
    <row r="108" spans="1:6" x14ac:dyDescent="0.35">
      <c r="A108">
        <v>51999</v>
      </c>
      <c r="B108" t="s">
        <v>179</v>
      </c>
      <c r="C108" s="5">
        <f>SUM(C105:C107)</f>
        <v>100000</v>
      </c>
      <c r="D108" s="5"/>
      <c r="E108" s="1"/>
      <c r="F108" s="22">
        <f>SUM(F105:F107)</f>
        <v>21847</v>
      </c>
    </row>
    <row r="109" spans="1:6" x14ac:dyDescent="0.35">
      <c r="C109" s="5"/>
      <c r="D109" s="5"/>
      <c r="E109" s="1"/>
      <c r="F109" s="4"/>
    </row>
    <row r="110" spans="1:6" x14ac:dyDescent="0.35">
      <c r="A110" s="3">
        <v>53000</v>
      </c>
      <c r="B110" s="3" t="s">
        <v>180</v>
      </c>
      <c r="C110" s="8"/>
      <c r="D110" s="8"/>
      <c r="E110" s="3"/>
      <c r="F110" s="21"/>
    </row>
    <row r="111" spans="1:6" x14ac:dyDescent="0.35">
      <c r="A111">
        <v>53100</v>
      </c>
      <c r="B111" t="s">
        <v>181</v>
      </c>
      <c r="C111" s="19">
        <v>500000</v>
      </c>
      <c r="D111" s="5"/>
      <c r="E111" s="1"/>
      <c r="F111" s="22">
        <v>479359</v>
      </c>
    </row>
    <row r="112" spans="1:6" x14ac:dyDescent="0.35">
      <c r="A112">
        <v>53150</v>
      </c>
      <c r="B112" t="s">
        <v>182</v>
      </c>
      <c r="C112" s="19">
        <v>1800000</v>
      </c>
      <c r="D112" s="5"/>
      <c r="E112" s="1"/>
      <c r="F112" s="22">
        <v>1613760</v>
      </c>
    </row>
    <row r="113" spans="1:6" x14ac:dyDescent="0.35">
      <c r="A113">
        <v>53160</v>
      </c>
      <c r="B113" t="s">
        <v>262</v>
      </c>
      <c r="C113" s="19">
        <v>2000000</v>
      </c>
      <c r="D113" s="5"/>
      <c r="E113" s="1"/>
      <c r="F113" s="22">
        <v>811727</v>
      </c>
    </row>
    <row r="114" spans="1:6" x14ac:dyDescent="0.35">
      <c r="A114">
        <v>53170</v>
      </c>
      <c r="B114" t="s">
        <v>184</v>
      </c>
      <c r="C114" s="19">
        <v>0</v>
      </c>
      <c r="D114" s="5"/>
      <c r="E114" s="1"/>
      <c r="F114" s="22">
        <v>49104</v>
      </c>
    </row>
    <row r="115" spans="1:6" x14ac:dyDescent="0.35">
      <c r="A115">
        <v>53200</v>
      </c>
      <c r="B115" t="s">
        <v>185</v>
      </c>
      <c r="C115" s="19">
        <v>100000</v>
      </c>
      <c r="D115" s="5"/>
      <c r="E115" s="1"/>
      <c r="F115" s="22">
        <v>50949</v>
      </c>
    </row>
    <row r="116" spans="1:6" x14ac:dyDescent="0.35">
      <c r="A116">
        <v>53250</v>
      </c>
      <c r="B116" t="s">
        <v>186</v>
      </c>
      <c r="C116" s="19">
        <v>250000</v>
      </c>
      <c r="D116" s="5"/>
      <c r="E116" s="1"/>
      <c r="F116" s="22">
        <v>231803</v>
      </c>
    </row>
    <row r="117" spans="1:6" x14ac:dyDescent="0.35">
      <c r="A117">
        <v>53251</v>
      </c>
      <c r="B117" t="s">
        <v>187</v>
      </c>
      <c r="C117" s="19">
        <v>100000</v>
      </c>
      <c r="D117" s="5"/>
      <c r="E117" s="1"/>
      <c r="F117" s="22">
        <v>0</v>
      </c>
    </row>
    <row r="118" spans="1:6" x14ac:dyDescent="0.35">
      <c r="A118">
        <v>53350</v>
      </c>
      <c r="B118" t="s">
        <v>188</v>
      </c>
      <c r="C118" s="19">
        <v>25000</v>
      </c>
      <c r="D118" s="5"/>
      <c r="E118" s="1"/>
      <c r="F118" s="22">
        <v>39973</v>
      </c>
    </row>
    <row r="119" spans="1:6" x14ac:dyDescent="0.35">
      <c r="A119">
        <v>53400</v>
      </c>
      <c r="B119" t="s">
        <v>189</v>
      </c>
      <c r="C119" s="5">
        <v>0</v>
      </c>
      <c r="D119" s="5"/>
      <c r="E119" s="1"/>
      <c r="F119" s="22">
        <v>0</v>
      </c>
    </row>
    <row r="120" spans="1:6" x14ac:dyDescent="0.35">
      <c r="A120">
        <v>53500</v>
      </c>
      <c r="B120" t="s">
        <v>190</v>
      </c>
      <c r="C120" s="19">
        <v>30000</v>
      </c>
      <c r="D120" s="5"/>
      <c r="E120" s="1"/>
      <c r="F120" s="22">
        <v>27368</v>
      </c>
    </row>
    <row r="121" spans="1:6" x14ac:dyDescent="0.35">
      <c r="A121">
        <v>53540</v>
      </c>
      <c r="B121" t="s">
        <v>191</v>
      </c>
      <c r="C121" s="19">
        <v>25000</v>
      </c>
      <c r="D121" s="5"/>
      <c r="E121" s="1"/>
      <c r="F121" s="22">
        <v>0</v>
      </c>
    </row>
    <row r="122" spans="1:6" x14ac:dyDescent="0.35">
      <c r="A122">
        <v>53600</v>
      </c>
      <c r="B122" t="s">
        <v>192</v>
      </c>
      <c r="C122" s="19">
        <v>150000</v>
      </c>
      <c r="D122" s="5"/>
      <c r="E122" s="1"/>
      <c r="F122" s="22">
        <v>81665</v>
      </c>
    </row>
    <row r="123" spans="1:6" x14ac:dyDescent="0.35">
      <c r="A123">
        <v>53700</v>
      </c>
      <c r="B123" t="s">
        <v>193</v>
      </c>
      <c r="C123" s="19">
        <v>50000</v>
      </c>
      <c r="D123" s="5"/>
      <c r="E123" s="1"/>
      <c r="F123" s="22">
        <v>63146</v>
      </c>
    </row>
    <row r="124" spans="1:6" x14ac:dyDescent="0.35">
      <c r="A124">
        <v>53750</v>
      </c>
      <c r="B124" t="s">
        <v>263</v>
      </c>
      <c r="C124" s="19">
        <v>100000</v>
      </c>
      <c r="D124" s="5"/>
      <c r="E124" s="1"/>
      <c r="F124" s="22">
        <v>90930</v>
      </c>
    </row>
    <row r="125" spans="1:6" x14ac:dyDescent="0.35">
      <c r="A125">
        <v>53800</v>
      </c>
      <c r="B125" t="s">
        <v>195</v>
      </c>
      <c r="C125" s="19">
        <v>350000</v>
      </c>
      <c r="D125" s="5"/>
      <c r="E125" s="1"/>
      <c r="F125" s="22">
        <v>485848</v>
      </c>
    </row>
    <row r="126" spans="1:6" x14ac:dyDescent="0.35">
      <c r="A126">
        <v>53850</v>
      </c>
      <c r="B126" t="s">
        <v>196</v>
      </c>
      <c r="C126" s="5">
        <v>0</v>
      </c>
      <c r="D126" s="5"/>
      <c r="E126" s="1"/>
      <c r="F126" s="22">
        <v>0</v>
      </c>
    </row>
    <row r="127" spans="1:6" x14ac:dyDescent="0.35">
      <c r="A127">
        <v>53900</v>
      </c>
      <c r="B127" t="s">
        <v>197</v>
      </c>
      <c r="C127" s="5">
        <v>0</v>
      </c>
      <c r="D127" s="5"/>
      <c r="E127" s="1"/>
      <c r="F127" s="22">
        <v>0</v>
      </c>
    </row>
    <row r="128" spans="1:6" x14ac:dyDescent="0.35">
      <c r="A128">
        <v>53950</v>
      </c>
      <c r="B128" t="s">
        <v>198</v>
      </c>
      <c r="C128" s="19">
        <v>420000</v>
      </c>
      <c r="D128" s="5"/>
      <c r="E128" s="1"/>
      <c r="F128" s="22">
        <v>300311</v>
      </c>
    </row>
    <row r="129" spans="1:6" x14ac:dyDescent="0.35">
      <c r="A129">
        <v>54100</v>
      </c>
      <c r="B129" t="s">
        <v>199</v>
      </c>
      <c r="C129" s="19">
        <v>100000</v>
      </c>
      <c r="D129" s="5"/>
      <c r="E129" s="1"/>
      <c r="F129" s="22">
        <v>419600</v>
      </c>
    </row>
    <row r="130" spans="1:6" x14ac:dyDescent="0.35">
      <c r="A130">
        <v>55999</v>
      </c>
      <c r="B130" t="s">
        <v>200</v>
      </c>
      <c r="C130" s="5">
        <f>SUM(C111:C129)</f>
        <v>6000000</v>
      </c>
      <c r="D130" s="5"/>
      <c r="E130" s="1"/>
      <c r="F130" s="22">
        <f>SUM(F111:F129)</f>
        <v>4745543</v>
      </c>
    </row>
    <row r="131" spans="1:6" x14ac:dyDescent="0.35">
      <c r="C131" s="5"/>
      <c r="D131" s="5"/>
      <c r="E131" s="1"/>
      <c r="F131" s="4"/>
    </row>
    <row r="132" spans="1:6" x14ac:dyDescent="0.35">
      <c r="A132" s="3">
        <v>56000</v>
      </c>
      <c r="B132" s="3" t="s">
        <v>201</v>
      </c>
      <c r="C132" s="8"/>
      <c r="D132" s="8"/>
      <c r="E132" s="3"/>
      <c r="F132" s="21"/>
    </row>
    <row r="133" spans="1:6" x14ac:dyDescent="0.35">
      <c r="A133">
        <v>56100</v>
      </c>
      <c r="B133" t="s">
        <v>202</v>
      </c>
      <c r="C133" s="5">
        <v>50000</v>
      </c>
      <c r="D133" s="5"/>
      <c r="E133" s="1"/>
      <c r="F133" s="22">
        <v>0</v>
      </c>
    </row>
    <row r="134" spans="1:6" x14ac:dyDescent="0.35">
      <c r="A134">
        <v>56120</v>
      </c>
      <c r="B134" t="s">
        <v>204</v>
      </c>
      <c r="C134" s="19">
        <v>50000</v>
      </c>
      <c r="D134" s="5"/>
      <c r="E134" s="1"/>
      <c r="F134" s="22">
        <v>16898</v>
      </c>
    </row>
    <row r="135" spans="1:6" x14ac:dyDescent="0.35">
      <c r="A135">
        <v>56130</v>
      </c>
      <c r="B135" t="s">
        <v>205</v>
      </c>
      <c r="C135" s="5">
        <v>0</v>
      </c>
      <c r="D135" s="5"/>
      <c r="E135" s="1"/>
      <c r="F135" s="22">
        <v>0</v>
      </c>
    </row>
    <row r="136" spans="1:6" x14ac:dyDescent="0.35">
      <c r="A136">
        <v>56150</v>
      </c>
      <c r="B136" t="s">
        <v>206</v>
      </c>
      <c r="C136" s="5">
        <v>0</v>
      </c>
      <c r="D136" s="5"/>
      <c r="E136" s="1"/>
      <c r="F136" s="22">
        <v>0</v>
      </c>
    </row>
    <row r="137" spans="1:6" x14ac:dyDescent="0.35">
      <c r="A137">
        <v>56160</v>
      </c>
      <c r="B137" t="s">
        <v>207</v>
      </c>
      <c r="C137" s="5">
        <v>0</v>
      </c>
      <c r="D137" s="5"/>
      <c r="E137" s="1"/>
      <c r="F137" s="22">
        <v>0</v>
      </c>
    </row>
    <row r="138" spans="1:6" x14ac:dyDescent="0.35">
      <c r="A138">
        <v>56300</v>
      </c>
      <c r="B138" t="s">
        <v>208</v>
      </c>
      <c r="C138" s="19">
        <v>200000</v>
      </c>
      <c r="D138" s="5"/>
      <c r="E138" s="1"/>
      <c r="F138" s="22">
        <v>0</v>
      </c>
    </row>
    <row r="139" spans="1:6" x14ac:dyDescent="0.35">
      <c r="A139">
        <v>56200</v>
      </c>
      <c r="B139" t="s">
        <v>209</v>
      </c>
      <c r="C139" s="5">
        <v>0</v>
      </c>
      <c r="D139" s="5"/>
      <c r="E139" s="1"/>
      <c r="F139" s="22">
        <v>0</v>
      </c>
    </row>
    <row r="140" spans="1:6" x14ac:dyDescent="0.35">
      <c r="A140">
        <v>56350</v>
      </c>
      <c r="B140" t="s">
        <v>210</v>
      </c>
      <c r="C140" s="19">
        <v>300000</v>
      </c>
      <c r="D140" s="5"/>
      <c r="E140" s="1"/>
      <c r="F140" s="22">
        <v>875011</v>
      </c>
    </row>
    <row r="141" spans="1:6" x14ac:dyDescent="0.35">
      <c r="A141">
        <v>56400</v>
      </c>
      <c r="B141" t="s">
        <v>211</v>
      </c>
      <c r="C141" s="19">
        <v>115000</v>
      </c>
      <c r="D141" s="5"/>
      <c r="E141" s="1"/>
      <c r="F141" s="22">
        <v>100068</v>
      </c>
    </row>
    <row r="142" spans="1:6" x14ac:dyDescent="0.35">
      <c r="A142">
        <v>56600</v>
      </c>
      <c r="B142" t="s">
        <v>212</v>
      </c>
      <c r="C142" s="19">
        <v>2400000</v>
      </c>
      <c r="D142" s="5"/>
      <c r="E142" s="1"/>
      <c r="F142" s="22">
        <v>1785264</v>
      </c>
    </row>
    <row r="143" spans="1:6" x14ac:dyDescent="0.35">
      <c r="A143">
        <v>56800</v>
      </c>
      <c r="B143" t="s">
        <v>213</v>
      </c>
      <c r="C143" s="5">
        <v>0</v>
      </c>
      <c r="D143" s="5"/>
      <c r="E143" s="1"/>
      <c r="F143" s="22">
        <v>0</v>
      </c>
    </row>
    <row r="144" spans="1:6" x14ac:dyDescent="0.35">
      <c r="A144">
        <v>57100</v>
      </c>
      <c r="B144" t="s">
        <v>134</v>
      </c>
      <c r="C144" s="5">
        <v>0</v>
      </c>
      <c r="D144" s="5"/>
      <c r="E144" s="1"/>
      <c r="F144" s="22">
        <v>0</v>
      </c>
    </row>
    <row r="145" spans="1:6" x14ac:dyDescent="0.35">
      <c r="A145">
        <v>57200</v>
      </c>
      <c r="B145" t="s">
        <v>214</v>
      </c>
      <c r="C145" s="5">
        <v>0</v>
      </c>
      <c r="D145" s="5"/>
      <c r="E145" s="1"/>
      <c r="F145" s="22">
        <v>0</v>
      </c>
    </row>
    <row r="146" spans="1:6" x14ac:dyDescent="0.35">
      <c r="A146">
        <v>57400</v>
      </c>
      <c r="B146" t="s">
        <v>135</v>
      </c>
      <c r="C146" s="5">
        <v>100000</v>
      </c>
      <c r="D146" s="5"/>
      <c r="E146" s="1"/>
      <c r="F146" s="22">
        <v>297988</v>
      </c>
    </row>
    <row r="147" spans="1:6" x14ac:dyDescent="0.35">
      <c r="A147">
        <v>58100</v>
      </c>
      <c r="B147" t="s">
        <v>215</v>
      </c>
      <c r="C147" s="5">
        <v>0</v>
      </c>
      <c r="D147" s="5"/>
      <c r="E147" s="1"/>
      <c r="F147" s="22">
        <v>0</v>
      </c>
    </row>
    <row r="148" spans="1:6" x14ac:dyDescent="0.35">
      <c r="A148">
        <v>58200</v>
      </c>
      <c r="B148" t="s">
        <v>216</v>
      </c>
      <c r="C148" s="5">
        <v>0</v>
      </c>
      <c r="D148" s="5"/>
      <c r="E148" s="1"/>
      <c r="F148" s="22">
        <v>0</v>
      </c>
    </row>
    <row r="149" spans="1:6" x14ac:dyDescent="0.35">
      <c r="A149">
        <v>58400</v>
      </c>
      <c r="B149" t="s">
        <v>217</v>
      </c>
      <c r="C149" s="5">
        <v>0</v>
      </c>
      <c r="D149" s="5"/>
      <c r="E149" s="1"/>
      <c r="F149" s="22">
        <v>0</v>
      </c>
    </row>
    <row r="150" spans="1:6" x14ac:dyDescent="0.35">
      <c r="A150">
        <v>59999</v>
      </c>
      <c r="B150" t="s">
        <v>218</v>
      </c>
      <c r="C150" s="5">
        <f>SUM(C133:C149)</f>
        <v>3215000</v>
      </c>
      <c r="D150" s="5"/>
      <c r="E150" s="1"/>
      <c r="F150" s="22">
        <f>SUM(F133:F149)</f>
        <v>3075229</v>
      </c>
    </row>
    <row r="151" spans="1:6" x14ac:dyDescent="0.35">
      <c r="C151" s="5"/>
      <c r="D151" s="5"/>
      <c r="E151" s="1"/>
      <c r="F151" s="4"/>
    </row>
    <row r="152" spans="1:6" x14ac:dyDescent="0.35">
      <c r="A152" s="3">
        <v>60000</v>
      </c>
      <c r="B152" s="3" t="s">
        <v>219</v>
      </c>
      <c r="C152" s="8"/>
      <c r="D152" s="8"/>
      <c r="E152" s="3"/>
      <c r="F152" s="21"/>
    </row>
    <row r="153" spans="1:6" x14ac:dyDescent="0.35">
      <c r="A153">
        <v>62210</v>
      </c>
      <c r="B153" t="s">
        <v>220</v>
      </c>
      <c r="C153" s="19">
        <v>150000</v>
      </c>
      <c r="D153" s="5"/>
      <c r="E153" s="1"/>
      <c r="F153" s="22">
        <v>133322</v>
      </c>
    </row>
    <row r="154" spans="1:6" x14ac:dyDescent="0.35">
      <c r="A154">
        <v>64999</v>
      </c>
      <c r="B154" t="s">
        <v>221</v>
      </c>
      <c r="C154" s="5">
        <f>SUM(C153)</f>
        <v>150000</v>
      </c>
      <c r="D154" s="5"/>
      <c r="E154" s="1"/>
      <c r="F154" s="4">
        <f>SUM(F153)</f>
        <v>133322</v>
      </c>
    </row>
    <row r="155" spans="1:6" x14ac:dyDescent="0.35">
      <c r="C155" s="5"/>
      <c r="D155" s="5"/>
      <c r="E155" s="1"/>
      <c r="F155" s="4"/>
    </row>
    <row r="156" spans="1:6" x14ac:dyDescent="0.35">
      <c r="A156" s="3">
        <v>65000</v>
      </c>
      <c r="B156" s="3" t="s">
        <v>222</v>
      </c>
      <c r="C156" s="8"/>
      <c r="D156" s="8"/>
      <c r="E156" s="3"/>
      <c r="F156" s="21"/>
    </row>
    <row r="157" spans="1:6" x14ac:dyDescent="0.35">
      <c r="A157">
        <v>71150</v>
      </c>
      <c r="B157" t="s">
        <v>224</v>
      </c>
      <c r="C157" s="5">
        <v>0</v>
      </c>
      <c r="D157" s="5"/>
      <c r="E157" s="1"/>
      <c r="F157" s="22">
        <v>0</v>
      </c>
    </row>
    <row r="158" spans="1:6" x14ac:dyDescent="0.35">
      <c r="A158">
        <v>71100</v>
      </c>
      <c r="B158" t="s">
        <v>225</v>
      </c>
      <c r="C158" s="5">
        <v>0</v>
      </c>
      <c r="D158" s="5"/>
      <c r="E158" s="1"/>
      <c r="F158" s="22">
        <v>153450</v>
      </c>
    </row>
    <row r="159" spans="1:6" x14ac:dyDescent="0.35">
      <c r="A159">
        <v>71200</v>
      </c>
      <c r="B159" t="s">
        <v>226</v>
      </c>
      <c r="C159" s="5">
        <v>0</v>
      </c>
      <c r="D159" s="5"/>
      <c r="E159" s="1"/>
      <c r="F159" s="22">
        <v>279767</v>
      </c>
    </row>
    <row r="160" spans="1:6" x14ac:dyDescent="0.35">
      <c r="A160">
        <v>74999</v>
      </c>
      <c r="B160" t="s">
        <v>227</v>
      </c>
      <c r="C160" s="5">
        <f>SUM(C157:C159)</f>
        <v>0</v>
      </c>
      <c r="D160" s="5"/>
      <c r="E160" s="1"/>
      <c r="F160" s="22">
        <f>SUM(F157:F159)</f>
        <v>433217</v>
      </c>
    </row>
    <row r="162" spans="1:6" x14ac:dyDescent="0.35">
      <c r="A162" s="10">
        <v>66000</v>
      </c>
      <c r="B162" s="10" t="s">
        <v>223</v>
      </c>
      <c r="C162" s="5"/>
      <c r="D162" s="5"/>
      <c r="E162" s="1"/>
      <c r="F162" s="22"/>
    </row>
    <row r="163" spans="1:6" x14ac:dyDescent="0.35">
      <c r="A163">
        <v>66100</v>
      </c>
      <c r="B163" t="s">
        <v>223</v>
      </c>
      <c r="C163" s="5"/>
      <c r="D163" s="5"/>
      <c r="E163" s="1"/>
      <c r="F163" s="22">
        <v>135081</v>
      </c>
    </row>
    <row r="164" spans="1:6" x14ac:dyDescent="0.35">
      <c r="A164">
        <v>69999</v>
      </c>
      <c r="B164" t="s">
        <v>264</v>
      </c>
      <c r="C164" s="5"/>
      <c r="D164" s="5"/>
      <c r="E164" s="1"/>
      <c r="F164" s="22">
        <f>+F163</f>
        <v>135081</v>
      </c>
    </row>
    <row r="165" spans="1:6" x14ac:dyDescent="0.35">
      <c r="C165" s="5"/>
      <c r="D165" s="5"/>
      <c r="E165" s="1"/>
      <c r="F165" s="4"/>
    </row>
    <row r="166" spans="1:6" x14ac:dyDescent="0.35">
      <c r="A166" s="3">
        <v>83000</v>
      </c>
      <c r="B166" s="3" t="s">
        <v>228</v>
      </c>
      <c r="C166" s="8"/>
      <c r="D166" s="8"/>
      <c r="E166" s="3"/>
      <c r="F166" s="21"/>
    </row>
    <row r="167" spans="1:6" x14ac:dyDescent="0.35">
      <c r="A167">
        <v>83100</v>
      </c>
      <c r="B167" t="s">
        <v>229</v>
      </c>
      <c r="C167" s="5">
        <v>49600000</v>
      </c>
      <c r="D167" s="5"/>
      <c r="E167" s="1"/>
      <c r="F167" s="22">
        <v>49600000</v>
      </c>
    </row>
    <row r="168" spans="1:6" x14ac:dyDescent="0.35">
      <c r="A168">
        <v>83600</v>
      </c>
      <c r="B168" t="s">
        <v>230</v>
      </c>
      <c r="C168" s="5">
        <f>F168*0.8</f>
        <v>318731.2</v>
      </c>
      <c r="D168" s="5"/>
      <c r="E168" s="1"/>
      <c r="F168" s="22">
        <v>398414</v>
      </c>
    </row>
    <row r="169" spans="1:6" x14ac:dyDescent="0.35">
      <c r="A169">
        <v>83700</v>
      </c>
      <c r="B169" t="s">
        <v>231</v>
      </c>
      <c r="C169" s="5">
        <f>F169*0.8</f>
        <v>1882920.8</v>
      </c>
      <c r="D169" s="5"/>
      <c r="E169" s="1"/>
      <c r="F169" s="22">
        <v>2353651</v>
      </c>
    </row>
    <row r="170" spans="1:6" x14ac:dyDescent="0.35">
      <c r="A170">
        <v>83900</v>
      </c>
      <c r="B170" t="s">
        <v>232</v>
      </c>
      <c r="C170" s="5">
        <f>F170*0.8</f>
        <v>431184</v>
      </c>
      <c r="D170" s="5"/>
      <c r="E170" s="1"/>
      <c r="F170" s="22">
        <v>538980</v>
      </c>
    </row>
    <row r="171" spans="1:6" x14ac:dyDescent="0.35">
      <c r="A171">
        <v>83905</v>
      </c>
      <c r="B171" t="s">
        <v>233</v>
      </c>
      <c r="C171" s="5">
        <f>F171*0.8</f>
        <v>374648.80000000005</v>
      </c>
      <c r="D171" s="5"/>
      <c r="E171" s="1"/>
      <c r="F171" s="22">
        <v>468311</v>
      </c>
    </row>
    <row r="172" spans="1:6" x14ac:dyDescent="0.35">
      <c r="A172">
        <v>83999</v>
      </c>
      <c r="B172" t="s">
        <v>234</v>
      </c>
      <c r="C172" s="5">
        <f>SUM(C167:C171)</f>
        <v>52607484.799999997</v>
      </c>
      <c r="D172" s="5"/>
      <c r="E172" s="1"/>
      <c r="F172" s="22">
        <f>SUM(F167:F171)</f>
        <v>53359356</v>
      </c>
    </row>
    <row r="173" spans="1:6" x14ac:dyDescent="0.35">
      <c r="C173" s="5"/>
      <c r="D173" s="5"/>
      <c r="E173" s="1"/>
      <c r="F173" s="4"/>
    </row>
    <row r="174" spans="1:6" x14ac:dyDescent="0.35">
      <c r="A174" s="3">
        <v>88000</v>
      </c>
      <c r="B174" s="3" t="s">
        <v>235</v>
      </c>
      <c r="C174" s="8"/>
      <c r="D174" s="8"/>
      <c r="E174" s="3"/>
      <c r="F174" s="21"/>
    </row>
    <row r="175" spans="1:6" x14ac:dyDescent="0.35">
      <c r="A175">
        <v>88200</v>
      </c>
      <c r="B175" t="s">
        <v>236</v>
      </c>
      <c r="C175" s="5"/>
      <c r="D175" s="5"/>
      <c r="E175" s="1"/>
      <c r="F175" s="22"/>
    </row>
    <row r="176" spans="1:6" x14ac:dyDescent="0.35">
      <c r="A176">
        <v>88201</v>
      </c>
      <c r="B176" t="s">
        <v>238</v>
      </c>
      <c r="C176" s="5"/>
      <c r="D176" s="5"/>
      <c r="E176" s="1"/>
      <c r="F176" s="22"/>
    </row>
    <row r="177" spans="1:6" x14ac:dyDescent="0.35">
      <c r="A177">
        <v>88202</v>
      </c>
      <c r="B177" t="s">
        <v>239</v>
      </c>
      <c r="C177" s="5"/>
      <c r="D177" s="5"/>
      <c r="E177" s="1"/>
      <c r="F177" s="22"/>
    </row>
    <row r="178" spans="1:6" x14ac:dyDescent="0.35">
      <c r="A178">
        <v>88203</v>
      </c>
      <c r="B178" t="s">
        <v>240</v>
      </c>
      <c r="C178" s="5"/>
      <c r="D178" s="5"/>
      <c r="E178" s="1"/>
      <c r="F178" s="22"/>
    </row>
    <row r="179" spans="1:6" x14ac:dyDescent="0.35">
      <c r="A179">
        <v>88204</v>
      </c>
      <c r="B179" t="s">
        <v>241</v>
      </c>
      <c r="C179" s="5"/>
      <c r="D179" s="5"/>
      <c r="E179" s="1"/>
      <c r="F179" s="22"/>
    </row>
    <row r="180" spans="1:6" x14ac:dyDescent="0.35">
      <c r="A180">
        <v>88206</v>
      </c>
      <c r="B180" t="s">
        <v>242</v>
      </c>
      <c r="C180" s="5"/>
      <c r="D180" s="5"/>
      <c r="E180" s="1"/>
      <c r="F180" s="22"/>
    </row>
    <row r="181" spans="1:6" x14ac:dyDescent="0.35">
      <c r="A181">
        <v>88207</v>
      </c>
      <c r="B181" t="s">
        <v>243</v>
      </c>
      <c r="C181" s="5"/>
      <c r="D181" s="5"/>
      <c r="E181" s="1"/>
      <c r="F181" s="22"/>
    </row>
    <row r="182" spans="1:6" x14ac:dyDescent="0.35">
      <c r="A182">
        <v>88209</v>
      </c>
      <c r="B182" t="s">
        <v>244</v>
      </c>
      <c r="C182" s="5"/>
      <c r="D182" s="5"/>
      <c r="E182" s="1"/>
      <c r="F182" s="22"/>
    </row>
    <row r="183" spans="1:6" x14ac:dyDescent="0.35">
      <c r="A183">
        <v>88210</v>
      </c>
      <c r="B183" t="s">
        <v>245</v>
      </c>
      <c r="C183" s="5"/>
      <c r="D183" s="5"/>
      <c r="E183" s="1"/>
      <c r="F183" s="22"/>
    </row>
    <row r="184" spans="1:6" x14ac:dyDescent="0.35">
      <c r="A184">
        <v>88213</v>
      </c>
      <c r="B184" t="s">
        <v>246</v>
      </c>
      <c r="C184" s="5"/>
      <c r="D184" s="5"/>
      <c r="E184" s="1"/>
      <c r="F184" s="22"/>
    </row>
    <row r="185" spans="1:6" x14ac:dyDescent="0.35">
      <c r="A185">
        <v>88214</v>
      </c>
      <c r="B185" t="s">
        <v>247</v>
      </c>
      <c r="C185" s="5"/>
      <c r="D185" s="5"/>
      <c r="E185" s="1"/>
      <c r="F185" s="22"/>
    </row>
    <row r="186" spans="1:6" x14ac:dyDescent="0.35">
      <c r="A186">
        <v>88220</v>
      </c>
      <c r="B186" t="s">
        <v>248</v>
      </c>
      <c r="C186" s="5"/>
      <c r="D186" s="5"/>
      <c r="E186" s="1"/>
      <c r="F186" s="22"/>
    </row>
    <row r="187" spans="1:6" x14ac:dyDescent="0.35">
      <c r="A187">
        <v>88221</v>
      </c>
      <c r="B187" t="s">
        <v>249</v>
      </c>
      <c r="C187" s="5"/>
      <c r="D187" s="5"/>
      <c r="E187" s="1"/>
      <c r="F187" s="22"/>
    </row>
    <row r="188" spans="1:6" x14ac:dyDescent="0.35">
      <c r="A188">
        <v>88226</v>
      </c>
      <c r="B188" t="s">
        <v>250</v>
      </c>
      <c r="C188" s="5"/>
      <c r="D188" s="5"/>
      <c r="E188" s="1"/>
      <c r="F188" s="22"/>
    </row>
    <row r="189" spans="1:6" x14ac:dyDescent="0.35">
      <c r="A189">
        <v>88999</v>
      </c>
      <c r="B189" t="s">
        <v>252</v>
      </c>
      <c r="C189" s="5"/>
      <c r="D189" s="5"/>
      <c r="E189" s="1"/>
      <c r="F189" s="22"/>
    </row>
    <row r="190" spans="1:6" x14ac:dyDescent="0.35">
      <c r="C190" s="5"/>
      <c r="D190" s="5"/>
      <c r="E190" s="1"/>
      <c r="F190" s="4"/>
    </row>
    <row r="191" spans="1:6" x14ac:dyDescent="0.35">
      <c r="A191" s="3">
        <v>93999</v>
      </c>
      <c r="B191" s="3" t="s">
        <v>253</v>
      </c>
      <c r="C191" s="8"/>
      <c r="D191" s="8"/>
      <c r="E191" s="3"/>
      <c r="F191" s="21"/>
    </row>
    <row r="192" spans="1:6" x14ac:dyDescent="0.35">
      <c r="A192">
        <v>94000</v>
      </c>
      <c r="B192" t="s">
        <v>254</v>
      </c>
      <c r="C192" s="5"/>
      <c r="D192" s="5"/>
      <c r="E192" s="1"/>
      <c r="F192" s="22">
        <v>1550239</v>
      </c>
    </row>
    <row r="193" spans="1:6" x14ac:dyDescent="0.35">
      <c r="A193">
        <v>95700</v>
      </c>
      <c r="B193" t="s">
        <v>255</v>
      </c>
      <c r="C193" s="5"/>
      <c r="D193" s="5"/>
      <c r="E193" s="1"/>
      <c r="F193" s="22">
        <v>22928083</v>
      </c>
    </row>
    <row r="194" spans="1:6" x14ac:dyDescent="0.35">
      <c r="A194">
        <v>99997</v>
      </c>
      <c r="B194" t="s">
        <v>80</v>
      </c>
      <c r="C194" s="5"/>
      <c r="D194" s="5"/>
      <c r="E194" s="1"/>
      <c r="F194" s="22">
        <f>SUM(F192:F193)</f>
        <v>24478322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50AA16C679A48A67412EEAAEB6281" ma:contentTypeVersion="18" ma:contentTypeDescription="Create a new document." ma:contentTypeScope="" ma:versionID="8c8aea838a3631640b47b75e93f158fd">
  <xsd:schema xmlns:xsd="http://www.w3.org/2001/XMLSchema" xmlns:xs="http://www.w3.org/2001/XMLSchema" xmlns:p="http://schemas.microsoft.com/office/2006/metadata/properties" xmlns:ns2="ad955483-3861-414e-9113-d0e0c7de66b9" xmlns:ns3="b55917d6-c70a-4eab-ad53-7c47dbdc691f" targetNamespace="http://schemas.microsoft.com/office/2006/metadata/properties" ma:root="true" ma:fieldsID="47a0399cc8cdc10d81189fa564de86ff" ns2:_="" ns3:_="">
    <xsd:import namespace="ad955483-3861-414e-9113-d0e0c7de66b9"/>
    <xsd:import namespace="b55917d6-c70a-4eab-ad53-7c47dbdc69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483-3861-414e-9113-d0e0c7de66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b08728-77ee-47e6-80c9-9308a1b31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917d6-c70a-4eab-ad53-7c47dbdc6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738746-46c5-4855-945f-aeef1c980e18}" ma:internalName="TaxCatchAll" ma:showField="CatchAllData" ma:web="b55917d6-c70a-4eab-ad53-7c47dbdc6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5917d6-c70a-4eab-ad53-7c47dbdc691f" xsi:nil="true"/>
    <lcf76f155ced4ddcb4097134ff3c332f xmlns="ad955483-3861-414e-9113-d0e0c7de66b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3F639-F006-467B-9F35-071A58D98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955483-3861-414e-9113-d0e0c7de66b9"/>
    <ds:schemaRef ds:uri="b55917d6-c70a-4eab-ad53-7c47dbdc6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F94E8D-D1D2-460D-8BC9-BCBEF8E9ABD7}">
  <ds:schemaRefs>
    <ds:schemaRef ds:uri="http://schemas.microsoft.com/office/2006/metadata/properties"/>
    <ds:schemaRef ds:uri="http://schemas.microsoft.com/office/infopath/2007/PartnerControls"/>
    <ds:schemaRef ds:uri="b55917d6-c70a-4eab-ad53-7c47dbdc691f"/>
    <ds:schemaRef ds:uri="ad955483-3861-414e-9113-d0e0c7de66b9"/>
  </ds:schemaRefs>
</ds:datastoreItem>
</file>

<file path=customXml/itemProps3.xml><?xml version="1.0" encoding="utf-8"?>
<ds:datastoreItem xmlns:ds="http://schemas.openxmlformats.org/officeDocument/2006/customXml" ds:itemID="{48D52CCE-FF51-4372-B47C-F71D03C82B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Aðalstj. - Fjárhagsáætlun 2026</vt:lpstr>
      <vt:lpstr>Rekstraráætlun 2026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Framkvæmdastjóri UMFS</dc:creator>
  <cp:keywords/>
  <dc:description/>
  <cp:lastModifiedBy>Helgi Sigurður Haraldsson</cp:lastModifiedBy>
  <cp:revision/>
  <dcterms:created xsi:type="dcterms:W3CDTF">2016-04-06T17:31:27Z</dcterms:created>
  <dcterms:modified xsi:type="dcterms:W3CDTF">2026-04-09T14:53:01Z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0x0101001BF50AA16C679A48A67412EEAAEB6281</vt:lpwstr>
  </property>
  <property fmtid="{D5CDD505-2E9C-101B-9397-08002B2CF9AE}" pid="3" name="MediaServiceImageTags">
    <vt:lpwstr/>
  </property>
</Properties>
</file>